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7905" yWindow="105" windowWidth="12495" windowHeight="7980" firstSheet="5" activeTab="5"/>
  </bookViews>
  <sheets>
    <sheet name="athlete list" sheetId="8" r:id="rId1"/>
    <sheet name="timetable" sheetId="9" r:id="rId2"/>
    <sheet name="saturday am" sheetId="4" r:id="rId3"/>
    <sheet name="saturday pm" sheetId="5" r:id="rId4"/>
    <sheet name="sunday am" sheetId="6" r:id="rId5"/>
    <sheet name="sunday pm" sheetId="7" r:id="rId6"/>
  </sheets>
  <definedNames>
    <definedName name="_xlnm.Print_Area" localSheetId="0">'athlete list'!$B$1:$O$105</definedName>
    <definedName name="_xlnm.Print_Area" localSheetId="2">'saturday am'!$B$1:$AD$77</definedName>
    <definedName name="_xlnm.Print_Area" localSheetId="3">'saturday pm'!$A$1:$AD$77</definedName>
    <definedName name="_xlnm.Print_Area" localSheetId="4">'sunday am'!$B$1:$Z$77</definedName>
    <definedName name="_xlnm.Print_Area" localSheetId="5">'sunday pm'!$B$1:$AE$77</definedName>
    <definedName name="_xlnm.Print_Area" localSheetId="1">timetable!$A$1:$L$50</definedName>
  </definedNames>
  <calcPr calcId="171026"/>
</workbook>
</file>

<file path=xl/calcChain.xml><?xml version="1.0" encoding="utf-8"?>
<calcChain xmlns="http://schemas.openxmlformats.org/spreadsheetml/2006/main">
  <c r="W34" i="7" l="1"/>
  <c r="W33" i="7"/>
  <c r="W32" i="7"/>
  <c r="W31" i="7"/>
  <c r="W30" i="7"/>
  <c r="W29" i="7"/>
  <c r="W28" i="7"/>
  <c r="W27" i="7"/>
  <c r="W13" i="7"/>
  <c r="W12" i="7"/>
  <c r="W11" i="7"/>
  <c r="W10" i="7"/>
  <c r="W9" i="7"/>
  <c r="W8" i="7"/>
  <c r="W7" i="7"/>
  <c r="W6" i="7"/>
  <c r="W5" i="7"/>
  <c r="W4" i="7"/>
  <c r="W23" i="7"/>
  <c r="W22" i="7"/>
  <c r="W21" i="7"/>
  <c r="W20" i="7"/>
  <c r="W19" i="7"/>
  <c r="W18" i="7"/>
  <c r="W17" i="7"/>
  <c r="W16" i="7"/>
  <c r="O52" i="7"/>
  <c r="O51" i="7"/>
  <c r="O50" i="7"/>
  <c r="O49" i="7"/>
  <c r="O48" i="7"/>
  <c r="O47" i="7"/>
  <c r="O46" i="7"/>
  <c r="O45" i="7"/>
  <c r="N32" i="7"/>
  <c r="O31" i="7"/>
  <c r="O42" i="7"/>
  <c r="O41" i="7"/>
  <c r="O40" i="7"/>
  <c r="O39" i="7"/>
  <c r="O38" i="7"/>
  <c r="O37" i="7"/>
  <c r="O36" i="7"/>
  <c r="O35" i="7"/>
  <c r="O30" i="7"/>
  <c r="O29" i="7"/>
  <c r="O28" i="7"/>
  <c r="O27" i="7"/>
  <c r="O26" i="7"/>
  <c r="O25" i="7"/>
  <c r="O24" i="7"/>
  <c r="O21" i="7"/>
  <c r="O20" i="7"/>
  <c r="O19" i="7"/>
  <c r="O18" i="7"/>
  <c r="O17" i="7"/>
  <c r="O16" i="7"/>
  <c r="O15" i="7"/>
  <c r="O14" i="7"/>
  <c r="N11" i="7"/>
  <c r="O10" i="7"/>
  <c r="F22" i="7"/>
  <c r="G21" i="7"/>
  <c r="G42" i="7"/>
  <c r="G41" i="7"/>
  <c r="G40" i="7"/>
  <c r="G39" i="7"/>
  <c r="G38" i="7"/>
  <c r="G37" i="7"/>
  <c r="G36" i="7"/>
  <c r="G35" i="7"/>
  <c r="G32" i="7"/>
  <c r="G31" i="7"/>
  <c r="G30" i="7"/>
  <c r="G29" i="7"/>
  <c r="G28" i="7"/>
  <c r="G27" i="7"/>
  <c r="G26" i="7"/>
  <c r="G25" i="7"/>
  <c r="G20" i="7"/>
  <c r="G19" i="7"/>
  <c r="G18" i="7"/>
  <c r="G17" i="7"/>
  <c r="G16" i="7"/>
  <c r="G15" i="7"/>
  <c r="G14" i="7"/>
  <c r="G11" i="7"/>
  <c r="G10" i="7"/>
  <c r="G9" i="7"/>
  <c r="G8" i="7"/>
  <c r="G7" i="7"/>
  <c r="G6" i="7"/>
  <c r="G5" i="7"/>
  <c r="G4" i="7"/>
  <c r="G51" i="7"/>
  <c r="G50" i="7"/>
  <c r="G49" i="7"/>
  <c r="G48" i="7"/>
  <c r="G47" i="7"/>
  <c r="G46" i="7"/>
  <c r="G45" i="7"/>
  <c r="O9" i="7"/>
  <c r="O8" i="7"/>
  <c r="O7" i="7"/>
  <c r="O6" i="7"/>
  <c r="O5" i="7"/>
  <c r="O4" i="7"/>
  <c r="W50" i="6"/>
  <c r="W49" i="6"/>
  <c r="W48" i="6"/>
  <c r="W47" i="6"/>
  <c r="W46" i="6"/>
  <c r="W45" i="6"/>
  <c r="W44" i="6"/>
  <c r="W41" i="6"/>
  <c r="W40" i="6"/>
  <c r="W39" i="6"/>
  <c r="W38" i="6"/>
  <c r="W37" i="6"/>
  <c r="W36" i="6"/>
  <c r="W35" i="6"/>
  <c r="W34" i="6"/>
  <c r="W31" i="6"/>
  <c r="W30" i="6"/>
  <c r="W29" i="6"/>
  <c r="W28" i="6"/>
  <c r="W27" i="6"/>
  <c r="W26" i="6"/>
  <c r="W25" i="6"/>
  <c r="W24" i="6"/>
  <c r="W20" i="6"/>
  <c r="W19" i="6"/>
  <c r="W18" i="6"/>
  <c r="W17" i="6"/>
  <c r="W16" i="6"/>
  <c r="W15" i="6"/>
  <c r="W14" i="6"/>
  <c r="W9" i="6"/>
  <c r="W8" i="6"/>
  <c r="W7" i="6"/>
  <c r="W6" i="6"/>
  <c r="W5" i="6"/>
  <c r="W4" i="6"/>
  <c r="O61" i="6"/>
  <c r="O60" i="6"/>
  <c r="O59" i="6"/>
  <c r="O58" i="6"/>
  <c r="O57" i="6"/>
  <c r="O56" i="6"/>
  <c r="O55" i="6"/>
  <c r="N52" i="6"/>
  <c r="O51" i="6"/>
  <c r="O50" i="6"/>
  <c r="O49" i="6"/>
  <c r="O48" i="6"/>
  <c r="O47" i="6"/>
  <c r="O46" i="6"/>
  <c r="O45" i="6"/>
  <c r="O39" i="6"/>
  <c r="O38" i="6"/>
  <c r="O37" i="6"/>
  <c r="O36" i="6"/>
  <c r="O35" i="6"/>
  <c r="O34" i="6"/>
  <c r="O28" i="6"/>
  <c r="O27" i="6"/>
  <c r="O26" i="6"/>
  <c r="O25" i="6"/>
  <c r="O24" i="6"/>
  <c r="O19" i="6"/>
  <c r="O18" i="6"/>
  <c r="O17" i="6"/>
  <c r="O16" i="6"/>
  <c r="O15" i="6"/>
  <c r="O14" i="6"/>
  <c r="O11" i="6"/>
  <c r="O10" i="6"/>
  <c r="O9" i="6"/>
  <c r="O8" i="6"/>
  <c r="O7" i="6"/>
  <c r="O6" i="6"/>
  <c r="O5" i="6"/>
  <c r="O4" i="6"/>
  <c r="G61" i="6"/>
  <c r="H60" i="6"/>
  <c r="G59" i="6"/>
  <c r="G58" i="6"/>
  <c r="G57" i="6"/>
  <c r="G56" i="6"/>
  <c r="G55" i="6"/>
  <c r="G54" i="6"/>
  <c r="G49" i="6"/>
  <c r="G48" i="6"/>
  <c r="G47" i="6"/>
  <c r="G46" i="6"/>
  <c r="G45" i="6"/>
  <c r="G44" i="6"/>
  <c r="G40" i="6"/>
  <c r="G39" i="6"/>
  <c r="G38" i="6"/>
  <c r="G37" i="6"/>
  <c r="G36" i="6"/>
  <c r="G35" i="6"/>
  <c r="G34" i="6"/>
  <c r="G30" i="6"/>
  <c r="G29" i="6"/>
  <c r="G28" i="6"/>
  <c r="G27" i="6"/>
  <c r="G26" i="6"/>
  <c r="G25" i="6"/>
  <c r="G24" i="6"/>
  <c r="G17" i="6"/>
  <c r="G16" i="6"/>
  <c r="G15" i="6"/>
  <c r="G14" i="6"/>
  <c r="G10" i="6"/>
  <c r="G9" i="6"/>
  <c r="G8" i="6"/>
  <c r="G7" i="6"/>
  <c r="G6" i="6"/>
  <c r="G5" i="6"/>
  <c r="G4" i="6"/>
  <c r="V63" i="5"/>
  <c r="V62" i="5"/>
  <c r="V61" i="5"/>
  <c r="V60" i="5"/>
  <c r="V59" i="5"/>
  <c r="V58" i="5"/>
  <c r="V57" i="5"/>
  <c r="V56" i="5"/>
  <c r="V55" i="5"/>
  <c r="V51" i="5"/>
  <c r="V50" i="5"/>
  <c r="V49" i="5"/>
  <c r="V48" i="5"/>
  <c r="V47" i="5"/>
  <c r="V46" i="5"/>
  <c r="V45" i="5"/>
  <c r="V44" i="5"/>
  <c r="V41" i="5"/>
  <c r="V40" i="5"/>
  <c r="V39" i="5"/>
  <c r="V38" i="5"/>
  <c r="V37" i="5"/>
  <c r="V36" i="5"/>
  <c r="V35" i="5"/>
  <c r="V34" i="5"/>
  <c r="V31" i="5"/>
  <c r="V30" i="5"/>
  <c r="V29" i="5"/>
  <c r="V28" i="5"/>
  <c r="V27" i="5"/>
  <c r="V26" i="5"/>
  <c r="V25" i="5"/>
  <c r="V24" i="5"/>
  <c r="V21" i="5"/>
  <c r="V20" i="5"/>
  <c r="V19" i="5"/>
  <c r="V18" i="5"/>
  <c r="V17" i="5"/>
  <c r="V16" i="5"/>
  <c r="V15" i="5"/>
  <c r="V14" i="5"/>
  <c r="V11" i="5"/>
  <c r="V10" i="5"/>
  <c r="V9" i="5"/>
  <c r="V8" i="5"/>
  <c r="V7" i="5"/>
  <c r="V6" i="5"/>
  <c r="V5" i="5"/>
  <c r="V4" i="5"/>
  <c r="O64" i="5"/>
  <c r="O63" i="5"/>
  <c r="O62" i="5"/>
  <c r="O61" i="5"/>
  <c r="O60" i="5"/>
  <c r="O59" i="5"/>
  <c r="O58" i="5"/>
  <c r="O57" i="5"/>
  <c r="O53" i="5"/>
  <c r="O52" i="5"/>
  <c r="O51" i="5"/>
  <c r="O50" i="5"/>
  <c r="O49" i="5"/>
  <c r="O48" i="5"/>
  <c r="O47" i="5"/>
  <c r="O46" i="5"/>
  <c r="O36" i="5"/>
  <c r="O37" i="5"/>
  <c r="O38" i="5"/>
  <c r="O39" i="5"/>
  <c r="O40" i="5"/>
  <c r="O41" i="5"/>
  <c r="O42" i="5"/>
  <c r="O43" i="5"/>
  <c r="O33" i="5"/>
  <c r="O32" i="5"/>
  <c r="O31" i="5"/>
  <c r="O30" i="5"/>
  <c r="O29" i="5"/>
  <c r="O28" i="5"/>
  <c r="O27" i="5"/>
  <c r="O26" i="5"/>
  <c r="O25" i="5"/>
  <c r="N15" i="5"/>
  <c r="N14" i="5"/>
  <c r="N7" i="5"/>
  <c r="N6" i="5"/>
  <c r="N5" i="5"/>
  <c r="N4" i="5"/>
  <c r="G61" i="5"/>
  <c r="G60" i="5"/>
  <c r="G59" i="5"/>
  <c r="G58" i="5"/>
  <c r="G57" i="5"/>
  <c r="G56" i="5"/>
  <c r="G55" i="5"/>
  <c r="G54" i="5"/>
  <c r="G51" i="5"/>
  <c r="G50" i="5"/>
  <c r="G49" i="5"/>
  <c r="G48" i="5"/>
  <c r="G47" i="5"/>
  <c r="G46" i="5"/>
  <c r="G45" i="5"/>
  <c r="G44" i="5"/>
  <c r="G41" i="5"/>
  <c r="G40" i="5"/>
  <c r="G39" i="5"/>
  <c r="G38" i="5"/>
  <c r="G37" i="5"/>
  <c r="G36" i="5"/>
  <c r="G35" i="5"/>
  <c r="G34" i="5"/>
  <c r="G31" i="5"/>
  <c r="G30" i="5"/>
  <c r="G29" i="5"/>
  <c r="G28" i="5"/>
  <c r="G27" i="5"/>
  <c r="G26" i="5"/>
  <c r="G25" i="5"/>
  <c r="G24" i="5"/>
  <c r="G21" i="5"/>
  <c r="G20" i="5"/>
  <c r="G19" i="5"/>
  <c r="G18" i="5"/>
  <c r="G17" i="5"/>
  <c r="G16" i="5"/>
  <c r="G15" i="5"/>
  <c r="G14" i="5"/>
  <c r="G11" i="5"/>
  <c r="G10" i="5"/>
  <c r="G9" i="5"/>
  <c r="G8" i="5"/>
  <c r="G7" i="5"/>
  <c r="G6" i="5"/>
  <c r="G5" i="5"/>
  <c r="G4" i="5"/>
  <c r="AD52" i="4"/>
  <c r="AD51" i="4"/>
  <c r="AD50" i="4"/>
  <c r="AD49" i="4"/>
  <c r="AD48" i="4"/>
  <c r="AD47" i="4"/>
  <c r="AD46" i="4"/>
  <c r="AD45" i="4"/>
  <c r="AD42" i="4"/>
  <c r="AD41" i="4"/>
  <c r="AD40" i="4"/>
  <c r="AD39" i="4"/>
  <c r="AD38" i="4"/>
  <c r="AD37" i="4"/>
  <c r="AD36" i="4"/>
  <c r="AD35" i="4"/>
  <c r="AC22" i="4"/>
  <c r="AD31" i="4"/>
  <c r="AD30" i="4"/>
  <c r="AD29" i="4"/>
  <c r="AD28" i="4"/>
  <c r="AD27" i="4"/>
  <c r="AD26" i="4"/>
  <c r="AD25" i="4"/>
  <c r="AD20" i="4"/>
  <c r="AD19" i="4"/>
  <c r="AD18" i="4"/>
  <c r="AD17" i="4"/>
  <c r="AD16" i="4"/>
  <c r="AD15" i="4"/>
  <c r="AD14" i="4"/>
  <c r="AD10" i="4"/>
  <c r="AD9" i="4"/>
  <c r="AD8" i="4"/>
  <c r="AD7" i="4"/>
  <c r="AD6" i="4"/>
  <c r="AD5" i="4"/>
  <c r="AD4" i="4"/>
  <c r="W65" i="4"/>
  <c r="W64" i="4"/>
  <c r="W63" i="4"/>
  <c r="W62" i="4"/>
  <c r="W61" i="4"/>
  <c r="W60" i="4"/>
  <c r="W59" i="4"/>
  <c r="W58" i="4"/>
  <c r="V55" i="4"/>
  <c r="W53" i="4"/>
  <c r="W52" i="4"/>
  <c r="W51" i="4"/>
  <c r="W50" i="4"/>
  <c r="W49" i="4"/>
  <c r="W48" i="4"/>
  <c r="W47" i="4"/>
  <c r="V34" i="4"/>
  <c r="W21" i="4"/>
  <c r="V22" i="4"/>
  <c r="W44" i="4"/>
  <c r="W43" i="4"/>
  <c r="W42" i="4"/>
  <c r="W41" i="4"/>
  <c r="W40" i="4"/>
  <c r="W39" i="4"/>
  <c r="W38" i="4"/>
  <c r="W37" i="4"/>
  <c r="W32" i="4"/>
  <c r="W31" i="4"/>
  <c r="W30" i="4"/>
  <c r="W29" i="4"/>
  <c r="W28" i="4"/>
  <c r="W27" i="4"/>
  <c r="W26" i="4"/>
  <c r="W20" i="4"/>
  <c r="W19" i="4"/>
  <c r="W18" i="4"/>
  <c r="W17" i="4"/>
  <c r="W16" i="4"/>
  <c r="W11" i="4"/>
  <c r="W10" i="4"/>
  <c r="W9" i="4"/>
  <c r="W8" i="4"/>
  <c r="W7" i="4"/>
  <c r="W6" i="4"/>
  <c r="W5" i="4"/>
  <c r="W4" i="4"/>
  <c r="O70" i="4"/>
  <c r="O69" i="4"/>
  <c r="O68" i="4"/>
  <c r="O67" i="4"/>
  <c r="O66" i="4"/>
  <c r="O65" i="4"/>
  <c r="O64" i="4"/>
  <c r="O63" i="4"/>
  <c r="O59" i="4"/>
  <c r="O58" i="4"/>
  <c r="O57" i="4"/>
  <c r="O56" i="4"/>
  <c r="O55" i="4"/>
  <c r="O45" i="4"/>
  <c r="O44" i="4"/>
  <c r="O37" i="4"/>
  <c r="O36" i="4"/>
  <c r="O35" i="4"/>
  <c r="O34" i="4"/>
  <c r="O30" i="4"/>
  <c r="O29" i="4"/>
  <c r="O28" i="4"/>
  <c r="O27" i="4"/>
  <c r="O26" i="4"/>
  <c r="O25" i="4"/>
  <c r="O24" i="4"/>
  <c r="O19" i="4"/>
  <c r="O18" i="4"/>
  <c r="O17" i="4"/>
  <c r="O16" i="4"/>
  <c r="O15" i="4"/>
  <c r="O14" i="4"/>
  <c r="O11" i="4"/>
  <c r="O10" i="4"/>
  <c r="O9" i="4"/>
  <c r="O8" i="4"/>
  <c r="O7" i="4"/>
  <c r="O6" i="4"/>
  <c r="O5" i="4"/>
  <c r="O4" i="4"/>
  <c r="G70" i="4"/>
  <c r="G69" i="4"/>
  <c r="G68" i="4"/>
  <c r="G67" i="4"/>
  <c r="G66" i="4"/>
  <c r="G65" i="4"/>
  <c r="G64" i="4"/>
  <c r="G60" i="4"/>
  <c r="G59" i="4"/>
  <c r="G58" i="4"/>
  <c r="G57" i="4"/>
  <c r="G56" i="4"/>
  <c r="G55" i="4"/>
  <c r="G54" i="4"/>
  <c r="G50" i="4"/>
  <c r="G49" i="4"/>
  <c r="G48" i="4"/>
  <c r="G47" i="4"/>
  <c r="G46" i="4"/>
  <c r="G45" i="4"/>
  <c r="G44" i="4"/>
  <c r="G41" i="4"/>
  <c r="G40" i="4"/>
  <c r="G39" i="4"/>
  <c r="G38" i="4"/>
  <c r="G37" i="4"/>
  <c r="G36" i="4"/>
  <c r="G35" i="4"/>
  <c r="G34" i="4"/>
  <c r="G31" i="4"/>
  <c r="G30" i="4"/>
  <c r="G29" i="4"/>
  <c r="G28" i="4"/>
  <c r="G27" i="4"/>
  <c r="G26" i="4"/>
  <c r="G25" i="4"/>
  <c r="G24" i="4"/>
  <c r="G21" i="4"/>
  <c r="G20" i="4"/>
  <c r="G19" i="4"/>
  <c r="G18" i="4"/>
  <c r="G17" i="4"/>
  <c r="G16" i="4"/>
  <c r="G15" i="4"/>
  <c r="G14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<sst xmlns="http://schemas.openxmlformats.org/spreadsheetml/2006/main" count="2397" uniqueCount="274">
  <si>
    <t>BWRA CHAMPIONSHIPS 2017 - ENTRIES</t>
  </si>
  <si>
    <t>Name</t>
  </si>
  <si>
    <t>Country</t>
  </si>
  <si>
    <t>Sex</t>
  </si>
  <si>
    <t>Class</t>
  </si>
  <si>
    <t>Emma Alexander</t>
  </si>
  <si>
    <t>GB</t>
  </si>
  <si>
    <t>f</t>
  </si>
  <si>
    <t>T33</t>
  </si>
  <si>
    <t>Olivia Gallagher</t>
  </si>
  <si>
    <t>Yasmin Somers</t>
  </si>
  <si>
    <t>Sophie Taylor</t>
  </si>
  <si>
    <t>Kare Adenegan</t>
  </si>
  <si>
    <t>T34</t>
  </si>
  <si>
    <t>Hannah Cockroft</t>
  </si>
  <si>
    <t>Paige Murray</t>
  </si>
  <si>
    <t>Catherine Stott</t>
  </si>
  <si>
    <t>Carly Tait</t>
  </si>
  <si>
    <t>Susan Walker</t>
  </si>
  <si>
    <t>Nathalie McGloin</t>
  </si>
  <si>
    <t>T51</t>
  </si>
  <si>
    <t>Lindsay Chapman</t>
  </si>
  <si>
    <t>T53tbc</t>
  </si>
  <si>
    <t>Shauna Bocquet</t>
  </si>
  <si>
    <t>IRE</t>
  </si>
  <si>
    <t>T54</t>
  </si>
  <si>
    <t>Meggan Dawson-Farrell</t>
  </si>
  <si>
    <t>Kayli English</t>
  </si>
  <si>
    <t>T54tbc</t>
  </si>
  <si>
    <t>Jade Jones</t>
  </si>
  <si>
    <t>Lucy King</t>
  </si>
  <si>
    <t>Georgina Oliver</t>
  </si>
  <si>
    <t>Eden Rainbow-Cooper</t>
  </si>
  <si>
    <t>Dooa Shayea</t>
  </si>
  <si>
    <t>Anya Waugh</t>
  </si>
  <si>
    <t>Lottie Willcox</t>
  </si>
  <si>
    <t>Lizzie Williams</t>
  </si>
  <si>
    <t>Nikki Emerson</t>
  </si>
  <si>
    <t>T53</t>
  </si>
  <si>
    <t>Daniel Bramall</t>
  </si>
  <si>
    <t>m</t>
  </si>
  <si>
    <t>Ben Callander</t>
  </si>
  <si>
    <t>James Freeman</t>
  </si>
  <si>
    <t>Toby Gold</t>
  </si>
  <si>
    <t>Harri Jenkins</t>
  </si>
  <si>
    <t>Andrew Small</t>
  </si>
  <si>
    <t>Shaun White</t>
  </si>
  <si>
    <t>Morgan Woods</t>
  </si>
  <si>
    <t>Nathan Blackie</t>
  </si>
  <si>
    <t>Joe Brazier</t>
  </si>
  <si>
    <t>Jamie Carter</t>
  </si>
  <si>
    <t>Matthew Cooper</t>
  </si>
  <si>
    <t>Jamie Edwards</t>
  </si>
  <si>
    <t>Nathan Freeman</t>
  </si>
  <si>
    <t>Adam Goldspink-Burgess</t>
  </si>
  <si>
    <t>Matthew Hickling</t>
  </si>
  <si>
    <t>Joel James</t>
  </si>
  <si>
    <t>Henry Manni</t>
  </si>
  <si>
    <t>FIN</t>
  </si>
  <si>
    <t>Thomas Miller</t>
  </si>
  <si>
    <t>Franklin Ngemoh</t>
  </si>
  <si>
    <t>Hugo Patteson-Knight</t>
  </si>
  <si>
    <t>Ben Rowlings</t>
  </si>
  <si>
    <t>Isaac Towers</t>
  </si>
  <si>
    <t>Nate Williams</t>
  </si>
  <si>
    <t>Zien Zhou</t>
  </si>
  <si>
    <t>Craig Boardman</t>
  </si>
  <si>
    <t>T34/54</t>
  </si>
  <si>
    <t>Joao Correia</t>
  </si>
  <si>
    <t>POR</t>
  </si>
  <si>
    <t>Stephen Osbourne</t>
  </si>
  <si>
    <t>Nick Smith</t>
  </si>
  <si>
    <t>T52</t>
  </si>
  <si>
    <t>Rob Smith</t>
  </si>
  <si>
    <t>Tiaan Bosch</t>
  </si>
  <si>
    <t>RSA</t>
  </si>
  <si>
    <t>Mickey Bushell</t>
  </si>
  <si>
    <t>Callum Hall</t>
  </si>
  <si>
    <t>Joshua Hartley</t>
  </si>
  <si>
    <t>Simon Lawson</t>
  </si>
  <si>
    <t>Patrick Monahan</t>
  </si>
  <si>
    <t>Michael Taylor</t>
  </si>
  <si>
    <t>Jack Agnew</t>
  </si>
  <si>
    <t>Stuart Bloor</t>
  </si>
  <si>
    <t>Andrew Bracey</t>
  </si>
  <si>
    <t>Kyle Brotherton</t>
  </si>
  <si>
    <t>Richard Chiassaro</t>
  </si>
  <si>
    <t>Cillian Dunne</t>
  </si>
  <si>
    <t>Sean Frame</t>
  </si>
  <si>
    <t>Sean Jones</t>
  </si>
  <si>
    <t>Jabari Knight</t>
  </si>
  <si>
    <t>TRI</t>
  </si>
  <si>
    <t>Sam Kolek</t>
  </si>
  <si>
    <t>POL</t>
  </si>
  <si>
    <t>Dillon Labrooy</t>
  </si>
  <si>
    <t>Nathan Maguire</t>
  </si>
  <si>
    <t>Michael McCabe</t>
  </si>
  <si>
    <t>Conor Rooney</t>
  </si>
  <si>
    <t>Malte Schneeberg</t>
  </si>
  <si>
    <t>GER</t>
  </si>
  <si>
    <t>Hilmy Shawwal</t>
  </si>
  <si>
    <t>Sheikh Sheikh</t>
  </si>
  <si>
    <t>John Boy Smith</t>
  </si>
  <si>
    <t>Will Smith</t>
  </si>
  <si>
    <t>Graham Spencer</t>
  </si>
  <si>
    <t>Toby Sweeney-Croft</t>
  </si>
  <si>
    <t>Joe Tucker-Lawrence</t>
  </si>
  <si>
    <t>Kieran Voisey</t>
  </si>
  <si>
    <t>Gareth Picken</t>
  </si>
  <si>
    <t>reserve</t>
  </si>
  <si>
    <t>A</t>
  </si>
  <si>
    <t>Lyn Ahmet</t>
  </si>
  <si>
    <t>B</t>
  </si>
  <si>
    <t>Richard Halsey</t>
  </si>
  <si>
    <t>C</t>
  </si>
  <si>
    <t>Paula Woodland Owen</t>
  </si>
  <si>
    <t>D</t>
  </si>
  <si>
    <t>Lisa Halsey</t>
  </si>
  <si>
    <t>E</t>
  </si>
  <si>
    <t>Samuel Purdey</t>
  </si>
  <si>
    <t>F</t>
  </si>
  <si>
    <t>Jonah Hitchins</t>
  </si>
  <si>
    <t>G</t>
  </si>
  <si>
    <t>Brett Halsey</t>
  </si>
  <si>
    <t>H</t>
  </si>
  <si>
    <t>Leah Halsey</t>
  </si>
  <si>
    <t>J</t>
  </si>
  <si>
    <t>Lucy Hooper</t>
  </si>
  <si>
    <t>SATURDAY</t>
  </si>
  <si>
    <t>SUNDAY</t>
  </si>
  <si>
    <t>8:00 to 9:00am Registration in the Bowls Bar Area</t>
  </si>
  <si>
    <t>time</t>
  </si>
  <si>
    <t>dist / sex</t>
  </si>
  <si>
    <t>classes involved</t>
  </si>
  <si>
    <t>call area</t>
  </si>
  <si>
    <t>Race 1</t>
  </si>
  <si>
    <t>100men</t>
  </si>
  <si>
    <t>mix</t>
  </si>
  <si>
    <t>150m mark</t>
  </si>
  <si>
    <t>200men</t>
  </si>
  <si>
    <t>Back Straight</t>
  </si>
  <si>
    <t>100women</t>
  </si>
  <si>
    <t>200women</t>
  </si>
  <si>
    <t>100 ambulant</t>
  </si>
  <si>
    <t>800men</t>
  </si>
  <si>
    <t>Finish area /         high jump D</t>
  </si>
  <si>
    <t>1500men</t>
  </si>
  <si>
    <t>Finish area /                            high jump D</t>
  </si>
  <si>
    <t>400women</t>
  </si>
  <si>
    <t>800women</t>
  </si>
  <si>
    <t>400men</t>
  </si>
  <si>
    <t>Lunch</t>
  </si>
  <si>
    <t>Finals</t>
  </si>
  <si>
    <t>200women A</t>
  </si>
  <si>
    <t>200men A</t>
  </si>
  <si>
    <t>800men A</t>
  </si>
  <si>
    <t>100women A</t>
  </si>
  <si>
    <t>100men A</t>
  </si>
  <si>
    <t>ADDITIONAL RACE A TBC</t>
  </si>
  <si>
    <t>ADDITIONAL RACE B TBC</t>
  </si>
  <si>
    <t xml:space="preserve">10000m </t>
  </si>
  <si>
    <t>200 ambulant</t>
  </si>
  <si>
    <t>PROGRESSION TO FINALS WILL BE BASED ON TIMES IN THE ROUNDS STAGE</t>
  </si>
  <si>
    <t>1500women</t>
  </si>
  <si>
    <t>1500men A</t>
  </si>
  <si>
    <t>400womenA</t>
  </si>
  <si>
    <t>5000men</t>
  </si>
  <si>
    <t>BRITISH WHEELCHAIR RACING ASSOCIATION TRACK CHAMPS  - 6th MAY -  SATURDAY MORNING</t>
  </si>
  <si>
    <t>Event 1 100m Men - Race 1</t>
  </si>
  <si>
    <t>Time</t>
  </si>
  <si>
    <t>Wind</t>
  </si>
  <si>
    <t>Event 8 100m Women - Race 1</t>
  </si>
  <si>
    <t>Event 15 1500m Men - Race 3</t>
  </si>
  <si>
    <t>Event 21 400m Men - Race 3</t>
  </si>
  <si>
    <t>GBR</t>
  </si>
  <si>
    <t>+0.1 m/s</t>
  </si>
  <si>
    <t>-0.3 m/s</t>
  </si>
  <si>
    <t>Event 2 100m Men - Race 2</t>
  </si>
  <si>
    <t>Event 9 100m Women - Race 2</t>
  </si>
  <si>
    <t>Event 22 400m Men - Race 4</t>
  </si>
  <si>
    <t>-0.6 m/s</t>
  </si>
  <si>
    <t>+0.4 m/s</t>
  </si>
  <si>
    <t>Event 16 400m Women - Race 1</t>
  </si>
  <si>
    <t>DQ</t>
  </si>
  <si>
    <t>Event 3 100m Men - Race 3</t>
  </si>
  <si>
    <t>Event 10 100m Women - Race 3</t>
  </si>
  <si>
    <t>DNS</t>
  </si>
  <si>
    <t>+0.5 m/s</t>
  </si>
  <si>
    <t>+1.3 m/s</t>
  </si>
  <si>
    <t>Event 23 400m Men - Race 5</t>
  </si>
  <si>
    <t>Event 17 400m Women - Race 2</t>
  </si>
  <si>
    <t>Event 5 100m Men - Race 4</t>
  </si>
  <si>
    <t>Event 11 100m Ambulent - Masters</t>
  </si>
  <si>
    <t>+0.3 m/s</t>
  </si>
  <si>
    <t>Owen Ben</t>
  </si>
  <si>
    <t>Event 24 400m Men - Race 6</t>
  </si>
  <si>
    <t>Event 18 400m Women - Race 3</t>
  </si>
  <si>
    <t>Event 4 100m Men - Race 5</t>
  </si>
  <si>
    <t>Event 12 100m Ambulent - u17/20</t>
  </si>
  <si>
    <t>-0.9 m/s</t>
  </si>
  <si>
    <t>Event 25 400m Men - Race 7</t>
  </si>
  <si>
    <t>Event 19 400m Men - Race 1</t>
  </si>
  <si>
    <t>Event 6 100m Men - Race 6</t>
  </si>
  <si>
    <t>Event 13 1500m Men - Race 1</t>
  </si>
  <si>
    <t>Event 20 400m Men - Race 2</t>
  </si>
  <si>
    <t>Event 14 1500m Men - Race 2</t>
  </si>
  <si>
    <t>Event 7 100m Men - Race 7</t>
  </si>
  <si>
    <t>BRITISH WHEELCHAIR RACING ASSOCIATION TRACK CHAMPS  - 6th MAY -  SATURDAY AFTERNOON</t>
  </si>
  <si>
    <t>Event 26 100m Women - Final A</t>
  </si>
  <si>
    <t>Event 32 200m Ambulent - Race 1</t>
  </si>
  <si>
    <t>Event 38 400m Women - Final B</t>
  </si>
  <si>
    <t>+1.0 m/s</t>
  </si>
  <si>
    <t>+2.5 m/s</t>
  </si>
  <si>
    <t>Event 27 100m Women - Final B</t>
  </si>
  <si>
    <t>Event 33 200m Ambulent - Race 2</t>
  </si>
  <si>
    <t>Event 39 400m Men - Final A</t>
  </si>
  <si>
    <t>-1.1 m/s</t>
  </si>
  <si>
    <t>+0.2 m/s</t>
  </si>
  <si>
    <t>Event 28 100m Men - Final A</t>
  </si>
  <si>
    <t>Event 40 400m Men - Final B</t>
  </si>
  <si>
    <t>Event 34 1500m Women</t>
  </si>
  <si>
    <t>Event 29 100m Men - Final B</t>
  </si>
  <si>
    <t>Event 41 400m Men - Final C</t>
  </si>
  <si>
    <t>+0.6 m/s</t>
  </si>
  <si>
    <t>Event 35 1500m Men - Final A</t>
  </si>
  <si>
    <t>Event 30 100m Men - Final C</t>
  </si>
  <si>
    <t>Event 42 400m Men - Final D</t>
  </si>
  <si>
    <t>+1.4 m/s</t>
  </si>
  <si>
    <t>Event 36 1500m Men - Final B</t>
  </si>
  <si>
    <t>Event 31 100m Men - Final D</t>
  </si>
  <si>
    <t>+1.5 m/s</t>
  </si>
  <si>
    <t>Event 43 5000m Men &amp; Women</t>
  </si>
  <si>
    <t>Event 37 400m Women - Final A</t>
  </si>
  <si>
    <t>BRITISH WHEELCHAIR RACING ASSOCIATION TRACK CHAMPS  - 7th MAY -  SUNDAY MORNING</t>
  </si>
  <si>
    <t>Event 44 200m Men - Race 1</t>
  </si>
  <si>
    <t>Event 50 200m Men - Race 7</t>
  </si>
  <si>
    <t>Event 56 800m Men - Race 3</t>
  </si>
  <si>
    <t>+2.6 m/s</t>
  </si>
  <si>
    <t>DNF</t>
  </si>
  <si>
    <t>Event 45 200m Men - Race 2</t>
  </si>
  <si>
    <t>Event 51 200m Women - Race 1</t>
  </si>
  <si>
    <t>Event 57 800m Men - Race 4</t>
  </si>
  <si>
    <t>+2.2 m/s</t>
  </si>
  <si>
    <t>+2.9 m/s</t>
  </si>
  <si>
    <t>Event 46 200m Men - Race 3</t>
  </si>
  <si>
    <t>Event 52 200m Women - Race 2</t>
  </si>
  <si>
    <t>Event 58 800m Men - Race 5</t>
  </si>
  <si>
    <t>+1.8 m/s</t>
  </si>
  <si>
    <t>Event 47 200m Men - Race 4</t>
  </si>
  <si>
    <t>Event 53 200m Women - Race 3</t>
  </si>
  <si>
    <t>Event 59 800m Women - Race 1</t>
  </si>
  <si>
    <t>Event 48 200m Men - Race 5</t>
  </si>
  <si>
    <t>Event 60 800m Women - Race 2</t>
  </si>
  <si>
    <t>+2.1 m/s</t>
  </si>
  <si>
    <t>Event 54 800m Men - Race 1</t>
  </si>
  <si>
    <t>Event 49 200m Men - Race 6</t>
  </si>
  <si>
    <t>Event 55 800m Men - Race 2</t>
  </si>
  <si>
    <t>BRITISH WHEELCHAIR RACING ASSOCIATION TRACK CHAMPS  - 7th MAY -  SUNDAY AFTERNOON</t>
  </si>
  <si>
    <t>Event 61 200m Men - Final A</t>
  </si>
  <si>
    <t>Event 66 200m Women - Final B</t>
  </si>
  <si>
    <t>Event 71 Additional 100m Men</t>
  </si>
  <si>
    <t>+2.4 m/s</t>
  </si>
  <si>
    <t>Event 62 200m Men - Final B</t>
  </si>
  <si>
    <t>Event 67 800m Men - Final A</t>
  </si>
  <si>
    <t>Event 72 Additional 100m Women</t>
  </si>
  <si>
    <t>Event 68 800m Men - Final B</t>
  </si>
  <si>
    <t>Event 63 200m Men - Final C</t>
  </si>
  <si>
    <t>+1.2 m/s</t>
  </si>
  <si>
    <t>Event 73 10000m Men &amp; Women</t>
  </si>
  <si>
    <t>Event 64 200m Men - Final D</t>
  </si>
  <si>
    <t>Event 69 800m Men - Final C</t>
  </si>
  <si>
    <t>Event 65 200m Women - Final A</t>
  </si>
  <si>
    <t>Event 70 800m Women Final</t>
  </si>
  <si>
    <t>+2.3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</si>
</sst>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;[Red]\-&quot;£&quot;#,##0"/>
    <numFmt numFmtId="165" formatCode="&quot;£&quot;#,##0.00;[Red]\-&quot;£&quot;#,##0.00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Calibri"/>
      <family val="2"/>
    </font>
    <font>
      <strike/>
      <sz val="1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FF0000"/>
      <name val="Arial"/>
      <family val="2"/>
    </font>
    <font>
      <sz val="18"/>
      <color rgb="FF000000"/>
      <name val="Calibri"/>
      <family val="2"/>
    </font>
    <font>
      <strike/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sz val="12"/>
      <color theme="1"/>
      <name val="Calibri"/>
      <family val="2"/>
    </font>
    <font>
      <strike/>
      <sz val="10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5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1" fillId="0" borderId="0" xfId="0" applyFont="1" applyBorder="1" applyAlignment="1"/>
    <xf numFmtId="0" fontId="1" fillId="0" borderId="1" xfId="0" applyFont="1" applyBorder="1" applyAlignment="1"/>
    <xf numFmtId="16" fontId="1" fillId="0" borderId="0" xfId="0" quotePrefix="1" applyNumberFormat="1" applyFont="1" applyFill="1" applyBorder="1" applyAlignment="1"/>
    <xf numFmtId="0" fontId="1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20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3" xfId="0" applyFont="1" applyBorder="1"/>
    <xf numFmtId="0" fontId="2" fillId="0" borderId="6" xfId="0" applyFont="1" applyFill="1" applyBorder="1"/>
    <xf numFmtId="0" fontId="1" fillId="0" borderId="10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Border="1"/>
    <xf numFmtId="0" fontId="1" fillId="0" borderId="12" xfId="0" applyFont="1" applyFill="1" applyBorder="1"/>
    <xf numFmtId="0" fontId="11" fillId="0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15" xfId="0" quotePrefix="1" applyFont="1" applyBorder="1"/>
    <xf numFmtId="0" fontId="2" fillId="0" borderId="13" xfId="0" applyFont="1" applyBorder="1"/>
    <xf numFmtId="0" fontId="1" fillId="0" borderId="15" xfId="0" quotePrefix="1" applyFont="1" applyFill="1" applyBorder="1"/>
    <xf numFmtId="0" fontId="14" fillId="0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4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/>
    <xf numFmtId="0" fontId="11" fillId="0" borderId="0" xfId="0" applyFont="1" applyFill="1" applyBorder="1"/>
    <xf numFmtId="0" fontId="0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0" xfId="0" applyFont="1" applyFill="1" applyBorder="1"/>
    <xf numFmtId="0" fontId="0" fillId="0" borderId="16" xfId="0" applyFont="1" applyFill="1" applyBorder="1"/>
    <xf numFmtId="0" fontId="11" fillId="0" borderId="2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0" borderId="22" xfId="0" applyFont="1" applyFill="1" applyBorder="1"/>
    <xf numFmtId="0" fontId="11" fillId="0" borderId="23" xfId="0" applyFont="1" applyFill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1" fillId="0" borderId="24" xfId="0" applyFont="1" applyFill="1" applyBorder="1"/>
    <xf numFmtId="0" fontId="0" fillId="0" borderId="25" xfId="0" applyFont="1" applyFill="1" applyBorder="1"/>
    <xf numFmtId="0" fontId="11" fillId="0" borderId="0" xfId="0" applyFont="1" applyFill="1"/>
    <xf numFmtId="0" fontId="11" fillId="0" borderId="8" xfId="0" applyFont="1" applyFill="1" applyBorder="1" applyAlignment="1">
      <alignment horizontal="right"/>
    </xf>
    <xf numFmtId="0" fontId="11" fillId="0" borderId="8" xfId="0" applyFont="1" applyFill="1" applyBorder="1"/>
    <xf numFmtId="0" fontId="11" fillId="0" borderId="16" xfId="0" applyFont="1" applyFill="1" applyBorder="1"/>
    <xf numFmtId="0" fontId="0" fillId="0" borderId="1" xfId="0" applyFont="1" applyFill="1" applyBorder="1" applyAlignment="1">
      <alignment horizontal="right"/>
    </xf>
    <xf numFmtId="0" fontId="11" fillId="0" borderId="22" xfId="0" applyFont="1" applyFill="1" applyBorder="1"/>
    <xf numFmtId="0" fontId="0" fillId="0" borderId="1" xfId="0" applyFont="1" applyFill="1" applyBorder="1"/>
    <xf numFmtId="0" fontId="6" fillId="0" borderId="0" xfId="0" applyFont="1" applyFill="1"/>
    <xf numFmtId="0" fontId="0" fillId="0" borderId="23" xfId="0" applyFont="1" applyFill="1" applyBorder="1" applyAlignment="1">
      <alignment horizontal="right"/>
    </xf>
    <xf numFmtId="0" fontId="0" fillId="0" borderId="24" xfId="0" applyFont="1" applyFill="1" applyBorder="1" applyAlignment="1">
      <alignment horizontal="right"/>
    </xf>
    <xf numFmtId="0" fontId="0" fillId="0" borderId="24" xfId="0" applyFont="1" applyFill="1" applyBorder="1"/>
    <xf numFmtId="0" fontId="11" fillId="0" borderId="25" xfId="0" applyFont="1" applyFill="1" applyBorder="1"/>
    <xf numFmtId="0" fontId="6" fillId="0" borderId="1" xfId="0" applyFont="1" applyFill="1" applyBorder="1" applyAlignment="1">
      <alignment horizontal="right"/>
    </xf>
    <xf numFmtId="0" fontId="0" fillId="0" borderId="1" xfId="0" applyFill="1" applyBorder="1"/>
    <xf numFmtId="0" fontId="6" fillId="0" borderId="0" xfId="0" applyFont="1" applyFill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16" fillId="0" borderId="1" xfId="0" applyFont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3" fillId="0" borderId="7" xfId="0" applyFont="1" applyBorder="1"/>
    <xf numFmtId="0" fontId="3" fillId="0" borderId="10" xfId="0" applyFont="1" applyFill="1" applyBorder="1"/>
    <xf numFmtId="0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2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/>
    <xf numFmtId="0" fontId="17" fillId="0" borderId="2" xfId="0" applyNumberFormat="1" applyFont="1" applyFill="1" applyBorder="1" applyAlignment="1">
      <alignment horizontal="center"/>
    </xf>
    <xf numFmtId="0" fontId="18" fillId="0" borderId="0" xfId="0" applyFont="1" applyBorder="1" applyAlignment="1"/>
    <xf numFmtId="0" fontId="17" fillId="0" borderId="1" xfId="0" applyFont="1" applyFill="1" applyBorder="1" applyAlignment="1">
      <alignment horizontal="left"/>
    </xf>
    <xf numFmtId="0" fontId="17" fillId="0" borderId="1" xfId="0" applyFont="1" applyBorder="1" applyAlignment="1"/>
    <xf numFmtId="0" fontId="17" fillId="0" borderId="1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Fill="1" applyBorder="1"/>
    <xf numFmtId="165" fontId="17" fillId="0" borderId="1" xfId="0" applyNumberFormat="1" applyFont="1" applyFill="1" applyBorder="1" applyAlignment="1">
      <alignment horizontal="center"/>
    </xf>
    <xf numFmtId="16" fontId="17" fillId="0" borderId="0" xfId="0" quotePrefix="1" applyNumberFormat="1" applyFont="1" applyFill="1" applyBorder="1" applyAlignment="1"/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/>
    <xf numFmtId="166" fontId="17" fillId="0" borderId="0" xfId="0" applyNumberFormat="1" applyFont="1" applyFill="1" applyBorder="1" applyAlignment="1">
      <alignment horizontal="center"/>
    </xf>
    <xf numFmtId="0" fontId="20" fillId="0" borderId="0" xfId="0" applyFont="1" applyBorder="1" applyAlignment="1"/>
    <xf numFmtId="20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11" xfId="0" applyFont="1" applyFill="1" applyBorder="1" applyAlignment="1"/>
    <xf numFmtId="0" fontId="17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17" fillId="0" borderId="0" xfId="0" applyFont="1" applyBorder="1"/>
    <xf numFmtId="0" fontId="17" fillId="0" borderId="0" xfId="0" applyFont="1" applyFill="1" applyBorder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left"/>
    </xf>
    <xf numFmtId="0" fontId="17" fillId="0" borderId="2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20" fontId="17" fillId="0" borderId="26" xfId="0" applyNumberFormat="1" applyFont="1" applyFill="1" applyBorder="1" applyAlignment="1">
      <alignment horizontal="center"/>
    </xf>
    <xf numFmtId="20" fontId="17" fillId="0" borderId="2" xfId="0" applyNumberFormat="1" applyFont="1" applyFill="1" applyBorder="1" applyAlignment="1">
      <alignment horizontal="center"/>
    </xf>
    <xf numFmtId="0" fontId="17" fillId="0" borderId="26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2" fillId="0" borderId="0" xfId="0" applyFont="1" applyFill="1" applyAlignment="1">
      <alignment horizontal="center" vertical="top"/>
    </xf>
    <xf numFmtId="20" fontId="17" fillId="0" borderId="0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0" fontId="1" fillId="0" borderId="26" xfId="0" applyNumberFormat="1" applyFont="1" applyFill="1" applyBorder="1" applyAlignment="1">
      <alignment horizontal="center"/>
    </xf>
    <xf numFmtId="20" fontId="1" fillId="0" borderId="2" xfId="0" applyNumberFormat="1" applyFont="1" applyFill="1" applyBorder="1" applyAlignment="1">
      <alignment horizontal="center"/>
    </xf>
    <xf numFmtId="20" fontId="1" fillId="0" borderId="26" xfId="0" applyNumberFormat="1" applyFont="1" applyFill="1" applyBorder="1" applyAlignment="1">
      <alignment horizontal="center" vertical="top"/>
    </xf>
    <xf numFmtId="20" fontId="1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20" fontId="1" fillId="0" borderId="0" xfId="0" applyNumberFormat="1" applyFont="1" applyFill="1" applyBorder="1" applyAlignment="1">
      <alignment horizontal="center" vertical="top"/>
    </xf>
    <xf numFmtId="20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92"/>
  <sheetViews>
    <sheetView topLeftCell="A88" zoomScale="90" zoomScaleNormal="90" workbookViewId="0">
      <selection activeCell="A88" sqref="A88"/>
    </sheetView>
  </sheetViews>
  <sheetFormatPr defaultRowHeight="12.75" x14ac:dyDescent="0.2"/>
  <cols>
    <col min="1" max="1" width="13" style="29" customWidth="1"/>
    <col min="2" max="2" width="1.5703125" style="29" customWidth="1"/>
    <col min="3" max="3" width="4" style="24" customWidth="1"/>
    <col min="4" max="4" width="23.42578125" style="1" customWidth="1"/>
    <col min="5" max="5" width="16.5703125" style="46" customWidth="1"/>
    <col min="6" max="6" width="7.140625" style="46" customWidth="1"/>
    <col min="7" max="7" width="6.5703125" style="46" customWidth="1"/>
    <col min="8" max="10" width="6.7109375" style="46" customWidth="1"/>
    <col min="11" max="13" width="6.7109375" style="8" customWidth="1"/>
    <col min="14" max="14" width="9.28515625" style="46" customWidth="1"/>
    <col min="15" max="15" width="4.42578125" style="29" customWidth="1"/>
    <col min="16" max="16" width="0.7109375" style="29" customWidth="1"/>
    <col min="17" max="18" width="9.140625" style="29"/>
    <col min="19" max="19" width="11.42578125" style="29" customWidth="1"/>
    <col min="20" max="20" width="14.5703125" style="29" customWidth="1"/>
    <col min="21" max="21" width="8.140625" style="29" customWidth="1"/>
    <col min="22" max="22" width="9.140625" style="29"/>
    <col min="23" max="23" width="10.28515625" style="29" customWidth="1"/>
    <col min="24" max="16384" width="9.140625" style="29"/>
  </cols>
  <sheetData>
    <row r="1" spans="2:30" ht="15.75" x14ac:dyDescent="0.25">
      <c r="B1" s="24"/>
      <c r="D1" s="43" t="s">
        <v>0</v>
      </c>
      <c r="E1" s="44"/>
      <c r="F1" s="45"/>
      <c r="Q1" s="81"/>
      <c r="R1" s="81"/>
      <c r="S1" s="81"/>
      <c r="T1" s="81"/>
    </row>
    <row r="2" spans="2:30" ht="4.5" customHeight="1" thickBot="1" x14ac:dyDescent="0.3">
      <c r="B2" s="24"/>
      <c r="D2" s="47"/>
      <c r="E2" s="44"/>
      <c r="F2" s="45"/>
      <c r="G2" s="44"/>
      <c r="Q2" s="81"/>
      <c r="R2" s="81"/>
      <c r="S2" s="81"/>
      <c r="T2" s="81"/>
    </row>
    <row r="3" spans="2:30" ht="15" customHeight="1" x14ac:dyDescent="0.25">
      <c r="B3" s="24"/>
      <c r="C3" s="68"/>
      <c r="D3" s="69" t="s">
        <v>1</v>
      </c>
      <c r="E3" s="50" t="s">
        <v>2</v>
      </c>
      <c r="F3" s="52" t="s">
        <v>3</v>
      </c>
      <c r="G3" s="52" t="s">
        <v>4</v>
      </c>
      <c r="H3" s="52">
        <v>100</v>
      </c>
      <c r="I3" s="52">
        <v>200</v>
      </c>
      <c r="J3" s="52">
        <v>400</v>
      </c>
      <c r="K3" s="53">
        <v>800</v>
      </c>
      <c r="L3" s="53">
        <v>1500</v>
      </c>
      <c r="M3" s="53">
        <v>5000</v>
      </c>
      <c r="N3" s="54">
        <v>10000</v>
      </c>
      <c r="Q3" s="82"/>
      <c r="R3" s="81"/>
      <c r="S3" s="81"/>
      <c r="T3" s="81"/>
      <c r="U3" s="83"/>
      <c r="V3" s="81"/>
      <c r="W3" s="81"/>
      <c r="X3" s="81"/>
      <c r="Y3" s="81"/>
      <c r="Z3" s="81"/>
      <c r="AA3" s="81"/>
      <c r="AB3" s="81"/>
      <c r="AC3" s="81"/>
      <c r="AD3" s="81"/>
    </row>
    <row r="4" spans="2:30" s="45" customFormat="1" ht="4.5" customHeight="1" x14ac:dyDescent="0.25">
      <c r="B4" s="48"/>
      <c r="C4" s="55"/>
      <c r="D4" s="70"/>
      <c r="E4" s="15"/>
      <c r="F4" s="10"/>
      <c r="G4" s="10"/>
      <c r="H4" s="10"/>
      <c r="I4" s="10"/>
      <c r="J4" s="10"/>
      <c r="K4" s="10"/>
      <c r="L4" s="10"/>
      <c r="M4" s="10"/>
      <c r="N4" s="61"/>
      <c r="O4" s="29"/>
      <c r="P4" s="29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</row>
    <row r="5" spans="2:30" s="45" customFormat="1" ht="15" customHeight="1" x14ac:dyDescent="0.25">
      <c r="B5" s="48"/>
      <c r="C5" s="55">
        <v>1</v>
      </c>
      <c r="D5" s="70" t="s">
        <v>5</v>
      </c>
      <c r="E5" s="15" t="s">
        <v>6</v>
      </c>
      <c r="F5" s="10" t="s">
        <v>7</v>
      </c>
      <c r="G5" s="10" t="s">
        <v>8</v>
      </c>
      <c r="H5" s="10">
        <v>1</v>
      </c>
      <c r="I5" s="10">
        <v>1</v>
      </c>
      <c r="J5" s="10">
        <v>1</v>
      </c>
      <c r="K5" s="10"/>
      <c r="L5" s="71"/>
      <c r="M5" s="10"/>
      <c r="N5" s="61"/>
      <c r="O5" s="29"/>
      <c r="P5" s="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ht="15" customHeight="1" x14ac:dyDescent="0.25">
      <c r="C6" s="55">
        <v>2</v>
      </c>
      <c r="D6" s="70" t="s">
        <v>9</v>
      </c>
      <c r="E6" s="15" t="s">
        <v>6</v>
      </c>
      <c r="F6" s="10" t="s">
        <v>7</v>
      </c>
      <c r="G6" s="10" t="s">
        <v>8</v>
      </c>
      <c r="H6" s="10">
        <v>1</v>
      </c>
      <c r="I6" s="10">
        <v>1</v>
      </c>
      <c r="J6" s="10">
        <v>1</v>
      </c>
      <c r="K6" s="10"/>
      <c r="L6" s="71"/>
      <c r="M6" s="10"/>
      <c r="N6" s="6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2:30" ht="15" customHeight="1" x14ac:dyDescent="0.25">
      <c r="C7" s="55">
        <v>3</v>
      </c>
      <c r="D7" s="70" t="s">
        <v>10</v>
      </c>
      <c r="E7" s="15" t="s">
        <v>6</v>
      </c>
      <c r="F7" s="10" t="s">
        <v>7</v>
      </c>
      <c r="G7" s="10" t="s">
        <v>8</v>
      </c>
      <c r="H7" s="10">
        <v>1</v>
      </c>
      <c r="I7" s="10">
        <v>1</v>
      </c>
      <c r="J7" s="10">
        <v>1</v>
      </c>
      <c r="K7" s="10">
        <v>1</v>
      </c>
      <c r="L7" s="71"/>
      <c r="M7" s="10"/>
      <c r="N7" s="6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</row>
    <row r="8" spans="2:30" ht="15" customHeight="1" x14ac:dyDescent="0.25">
      <c r="C8" s="55">
        <v>4</v>
      </c>
      <c r="D8" s="70" t="s">
        <v>11</v>
      </c>
      <c r="E8" s="15" t="s">
        <v>6</v>
      </c>
      <c r="F8" s="10" t="s">
        <v>7</v>
      </c>
      <c r="G8" s="10" t="s">
        <v>8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/>
      <c r="N8" s="61"/>
      <c r="P8" s="29">
        <v>4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</row>
    <row r="9" spans="2:30" ht="15" customHeight="1" x14ac:dyDescent="0.25">
      <c r="C9" s="55">
        <v>5</v>
      </c>
      <c r="D9" s="70" t="s">
        <v>12</v>
      </c>
      <c r="E9" s="15" t="s">
        <v>6</v>
      </c>
      <c r="F9" s="10" t="s">
        <v>7</v>
      </c>
      <c r="G9" s="10" t="s">
        <v>13</v>
      </c>
      <c r="H9" s="10">
        <v>1</v>
      </c>
      <c r="I9" s="10">
        <v>1</v>
      </c>
      <c r="J9" s="10">
        <v>1</v>
      </c>
      <c r="K9" s="10">
        <v>1</v>
      </c>
      <c r="L9" s="10"/>
      <c r="M9" s="10"/>
      <c r="N9" s="6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</row>
    <row r="10" spans="2:30" ht="15" customHeight="1" x14ac:dyDescent="0.25">
      <c r="C10" s="55">
        <v>6</v>
      </c>
      <c r="D10" s="70" t="s">
        <v>14</v>
      </c>
      <c r="E10" s="15" t="s">
        <v>6</v>
      </c>
      <c r="F10" s="10" t="s">
        <v>7</v>
      </c>
      <c r="G10" s="10" t="s">
        <v>13</v>
      </c>
      <c r="H10" s="10">
        <v>1</v>
      </c>
      <c r="I10" s="10">
        <v>1</v>
      </c>
      <c r="J10" s="10">
        <v>1</v>
      </c>
      <c r="K10" s="10">
        <v>1</v>
      </c>
      <c r="L10" s="10"/>
      <c r="M10" s="10"/>
      <c r="N10" s="6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</row>
    <row r="11" spans="2:30" ht="15" customHeight="1" x14ac:dyDescent="0.25">
      <c r="C11" s="55">
        <v>7</v>
      </c>
      <c r="D11" s="70" t="s">
        <v>15</v>
      </c>
      <c r="E11" s="15" t="s">
        <v>6</v>
      </c>
      <c r="F11" s="10" t="s">
        <v>7</v>
      </c>
      <c r="G11" s="10" t="s">
        <v>13</v>
      </c>
      <c r="H11" s="10">
        <v>1</v>
      </c>
      <c r="I11" s="10">
        <v>1</v>
      </c>
      <c r="J11" s="10">
        <v>1</v>
      </c>
      <c r="K11" s="10">
        <v>1</v>
      </c>
      <c r="L11" s="10"/>
      <c r="M11" s="10"/>
      <c r="N11" s="6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2:30" ht="15" customHeight="1" x14ac:dyDescent="0.25">
      <c r="C12" s="55">
        <v>8</v>
      </c>
      <c r="D12" s="70" t="s">
        <v>16</v>
      </c>
      <c r="E12" s="15" t="s">
        <v>6</v>
      </c>
      <c r="F12" s="10" t="s">
        <v>7</v>
      </c>
      <c r="G12" s="10" t="s">
        <v>13</v>
      </c>
      <c r="H12" s="10">
        <v>1</v>
      </c>
      <c r="I12" s="10">
        <v>1</v>
      </c>
      <c r="J12" s="10">
        <v>1</v>
      </c>
      <c r="K12" s="10">
        <v>1</v>
      </c>
      <c r="L12" s="10"/>
      <c r="M12" s="10"/>
      <c r="N12" s="6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</row>
    <row r="13" spans="2:30" ht="15" customHeight="1" x14ac:dyDescent="0.25">
      <c r="C13" s="55">
        <v>9</v>
      </c>
      <c r="D13" s="70" t="s">
        <v>17</v>
      </c>
      <c r="E13" s="15" t="s">
        <v>6</v>
      </c>
      <c r="F13" s="10" t="s">
        <v>7</v>
      </c>
      <c r="G13" s="10" t="s">
        <v>13</v>
      </c>
      <c r="H13" s="10">
        <v>1</v>
      </c>
      <c r="I13" s="10">
        <v>1</v>
      </c>
      <c r="J13" s="10">
        <v>1</v>
      </c>
      <c r="K13" s="10">
        <v>1</v>
      </c>
      <c r="L13" s="10"/>
      <c r="M13" s="10"/>
      <c r="N13" s="6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</row>
    <row r="14" spans="2:30" ht="15" customHeight="1" x14ac:dyDescent="0.25">
      <c r="C14" s="55">
        <v>10</v>
      </c>
      <c r="D14" s="70" t="s">
        <v>18</v>
      </c>
      <c r="E14" s="15" t="s">
        <v>6</v>
      </c>
      <c r="F14" s="10" t="s">
        <v>7</v>
      </c>
      <c r="G14" s="60" t="s">
        <v>13</v>
      </c>
      <c r="H14" s="10">
        <v>1</v>
      </c>
      <c r="I14" s="10"/>
      <c r="J14" s="10">
        <v>1</v>
      </c>
      <c r="K14" s="10">
        <v>1</v>
      </c>
      <c r="L14" s="10">
        <v>1</v>
      </c>
      <c r="M14" s="10"/>
      <c r="N14" s="61"/>
      <c r="P14" s="29">
        <v>6</v>
      </c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</row>
    <row r="15" spans="2:30" ht="15" customHeight="1" x14ac:dyDescent="0.25">
      <c r="C15" s="145">
        <v>11</v>
      </c>
      <c r="D15" s="146" t="s">
        <v>19</v>
      </c>
      <c r="E15" s="28" t="s">
        <v>6</v>
      </c>
      <c r="F15" s="150" t="s">
        <v>7</v>
      </c>
      <c r="G15" s="150" t="s">
        <v>20</v>
      </c>
      <c r="H15" s="150">
        <v>1</v>
      </c>
      <c r="I15" s="150">
        <v>1</v>
      </c>
      <c r="J15" s="150">
        <v>1</v>
      </c>
      <c r="K15" s="150"/>
      <c r="L15" s="150"/>
      <c r="M15" s="71"/>
      <c r="N15" s="149"/>
      <c r="P15" s="29">
        <v>1</v>
      </c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</row>
    <row r="16" spans="2:30" ht="15" customHeight="1" x14ac:dyDescent="0.25">
      <c r="C16" s="55">
        <v>12</v>
      </c>
      <c r="D16" s="70" t="s">
        <v>21</v>
      </c>
      <c r="E16" s="15" t="s">
        <v>6</v>
      </c>
      <c r="F16" s="63" t="s">
        <v>7</v>
      </c>
      <c r="G16" s="63" t="s">
        <v>22</v>
      </c>
      <c r="H16" s="63">
        <v>1</v>
      </c>
      <c r="I16" s="63"/>
      <c r="J16" s="63">
        <v>1</v>
      </c>
      <c r="K16" s="63"/>
      <c r="L16" s="63">
        <v>1</v>
      </c>
      <c r="M16" s="10"/>
      <c r="N16" s="61"/>
      <c r="P16" s="29">
        <v>1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</row>
    <row r="17" spans="3:30" ht="15" customHeight="1" x14ac:dyDescent="0.25">
      <c r="C17" s="55">
        <v>13</v>
      </c>
      <c r="D17" s="70" t="s">
        <v>23</v>
      </c>
      <c r="E17" s="72" t="s">
        <v>24</v>
      </c>
      <c r="F17" s="63" t="s">
        <v>7</v>
      </c>
      <c r="G17" s="63" t="s">
        <v>25</v>
      </c>
      <c r="H17" s="63">
        <v>1</v>
      </c>
      <c r="I17" s="63">
        <v>1</v>
      </c>
      <c r="J17" s="63">
        <v>1</v>
      </c>
      <c r="K17" s="63">
        <v>1</v>
      </c>
      <c r="L17" s="63">
        <v>1</v>
      </c>
      <c r="M17" s="63"/>
      <c r="N17" s="64"/>
      <c r="Q17" s="81"/>
      <c r="R17" s="81"/>
      <c r="S17" s="81"/>
      <c r="T17" s="81"/>
      <c r="V17" s="81"/>
      <c r="W17" s="81"/>
      <c r="X17" s="81"/>
      <c r="Y17" s="81"/>
      <c r="Z17" s="81"/>
      <c r="AA17" s="81"/>
      <c r="AB17" s="81"/>
      <c r="AC17" s="81"/>
      <c r="AD17" s="81"/>
    </row>
    <row r="18" spans="3:30" ht="15" customHeight="1" x14ac:dyDescent="0.25">
      <c r="C18" s="55">
        <v>14</v>
      </c>
      <c r="D18" s="70" t="s">
        <v>26</v>
      </c>
      <c r="E18" s="15" t="s">
        <v>6</v>
      </c>
      <c r="F18" s="10" t="s">
        <v>7</v>
      </c>
      <c r="G18" s="10" t="s">
        <v>25</v>
      </c>
      <c r="H18" s="10"/>
      <c r="I18" s="10"/>
      <c r="J18" s="10">
        <v>1</v>
      </c>
      <c r="K18" s="10">
        <v>1</v>
      </c>
      <c r="L18" s="10">
        <v>1</v>
      </c>
      <c r="M18" s="63"/>
      <c r="N18" s="64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</row>
    <row r="19" spans="3:30" ht="15" customHeight="1" x14ac:dyDescent="0.25">
      <c r="C19" s="55">
        <v>15</v>
      </c>
      <c r="D19" s="70" t="s">
        <v>27</v>
      </c>
      <c r="E19" s="15" t="s">
        <v>6</v>
      </c>
      <c r="F19" s="63" t="s">
        <v>7</v>
      </c>
      <c r="G19" s="63" t="s">
        <v>28</v>
      </c>
      <c r="H19" s="63">
        <v>1</v>
      </c>
      <c r="I19" s="63">
        <v>1</v>
      </c>
      <c r="J19" s="63">
        <v>1</v>
      </c>
      <c r="K19" s="63">
        <v>1</v>
      </c>
      <c r="L19" s="63"/>
      <c r="M19" s="10"/>
      <c r="N19" s="6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</row>
    <row r="20" spans="3:30" ht="15" customHeight="1" x14ac:dyDescent="0.25">
      <c r="C20" s="55">
        <v>16</v>
      </c>
      <c r="D20" s="70" t="s">
        <v>29</v>
      </c>
      <c r="E20" s="15" t="s">
        <v>6</v>
      </c>
      <c r="F20" s="20" t="s">
        <v>7</v>
      </c>
      <c r="G20" s="10" t="s">
        <v>25</v>
      </c>
      <c r="H20" s="10"/>
      <c r="I20" s="10">
        <v>1</v>
      </c>
      <c r="J20" s="10">
        <v>1</v>
      </c>
      <c r="K20" s="10">
        <v>1</v>
      </c>
      <c r="L20" s="10">
        <v>1</v>
      </c>
      <c r="M20" s="10">
        <v>1</v>
      </c>
      <c r="N20" s="61">
        <v>1</v>
      </c>
      <c r="Q20" s="81"/>
      <c r="R20" s="81"/>
      <c r="S20" s="81"/>
      <c r="T20" s="81"/>
      <c r="U20" s="81"/>
      <c r="V20" s="81"/>
      <c r="W20" s="81"/>
      <c r="X20" s="81"/>
      <c r="Z20" s="81"/>
      <c r="AA20" s="81"/>
      <c r="AB20" s="81"/>
      <c r="AC20" s="81"/>
      <c r="AD20" s="81"/>
    </row>
    <row r="21" spans="3:30" ht="15" customHeight="1" x14ac:dyDescent="0.25">
      <c r="C21" s="55">
        <v>17</v>
      </c>
      <c r="D21" s="70" t="s">
        <v>30</v>
      </c>
      <c r="E21" s="15" t="s">
        <v>6</v>
      </c>
      <c r="F21" s="20" t="s">
        <v>7</v>
      </c>
      <c r="G21" s="10" t="s">
        <v>25</v>
      </c>
      <c r="H21" s="10">
        <v>1</v>
      </c>
      <c r="I21" s="10">
        <v>1</v>
      </c>
      <c r="J21" s="10">
        <v>1</v>
      </c>
      <c r="K21" s="10"/>
      <c r="L21" s="10"/>
      <c r="M21" s="10"/>
      <c r="N21" s="61"/>
      <c r="Q21" s="81"/>
      <c r="R21" s="81"/>
      <c r="S21" s="81"/>
      <c r="T21" s="81"/>
      <c r="U21" s="81"/>
      <c r="V21" s="81"/>
      <c r="W21" s="81"/>
      <c r="X21" s="81"/>
      <c r="Z21" s="81"/>
      <c r="AA21" s="81"/>
      <c r="AB21" s="81"/>
      <c r="AC21" s="81"/>
      <c r="AD21" s="81"/>
    </row>
    <row r="22" spans="3:30" ht="15" customHeight="1" x14ac:dyDescent="0.25">
      <c r="C22" s="55">
        <v>18</v>
      </c>
      <c r="D22" s="70" t="s">
        <v>31</v>
      </c>
      <c r="E22" s="15" t="s">
        <v>6</v>
      </c>
      <c r="F22" s="10" t="s">
        <v>7</v>
      </c>
      <c r="G22" s="10" t="s">
        <v>25</v>
      </c>
      <c r="H22" s="10">
        <v>1</v>
      </c>
      <c r="I22" s="10">
        <v>1</v>
      </c>
      <c r="J22" s="10">
        <v>1</v>
      </c>
      <c r="K22" s="10"/>
      <c r="L22" s="10"/>
      <c r="M22" s="10"/>
      <c r="N22" s="6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3:30" ht="15" customHeight="1" x14ac:dyDescent="0.25">
      <c r="C23" s="55">
        <v>19</v>
      </c>
      <c r="D23" s="70" t="s">
        <v>32</v>
      </c>
      <c r="E23" s="15" t="s">
        <v>6</v>
      </c>
      <c r="F23" s="63" t="s">
        <v>7</v>
      </c>
      <c r="G23" s="63" t="s">
        <v>25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/>
      <c r="N23" s="64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3:30" ht="15" customHeight="1" x14ac:dyDescent="0.25">
      <c r="C24" s="55">
        <v>20</v>
      </c>
      <c r="D24" s="70" t="s">
        <v>33</v>
      </c>
      <c r="E24" s="15" t="s">
        <v>6</v>
      </c>
      <c r="F24" s="10" t="s">
        <v>7</v>
      </c>
      <c r="G24" s="10" t="s">
        <v>25</v>
      </c>
      <c r="H24" s="10">
        <v>1</v>
      </c>
      <c r="I24" s="10">
        <v>1</v>
      </c>
      <c r="J24" s="10">
        <v>1</v>
      </c>
      <c r="K24" s="10"/>
      <c r="L24" s="10"/>
      <c r="M24" s="10"/>
      <c r="N24" s="6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3:30" ht="15" customHeight="1" x14ac:dyDescent="0.25">
      <c r="C25" s="55">
        <v>21</v>
      </c>
      <c r="D25" s="70" t="s">
        <v>34</v>
      </c>
      <c r="E25" s="15" t="s">
        <v>6</v>
      </c>
      <c r="F25" s="10" t="s">
        <v>7</v>
      </c>
      <c r="G25" s="10" t="s">
        <v>25</v>
      </c>
      <c r="H25" s="10">
        <v>1</v>
      </c>
      <c r="I25" s="10">
        <v>1</v>
      </c>
      <c r="J25" s="10">
        <v>1</v>
      </c>
      <c r="K25" s="10"/>
      <c r="L25" s="10"/>
      <c r="M25" s="10"/>
      <c r="N25" s="6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</row>
    <row r="26" spans="3:30" ht="15" customHeight="1" x14ac:dyDescent="0.25">
      <c r="C26" s="55">
        <v>22</v>
      </c>
      <c r="D26" s="70" t="s">
        <v>35</v>
      </c>
      <c r="E26" s="15" t="s">
        <v>6</v>
      </c>
      <c r="F26" s="63" t="s">
        <v>7</v>
      </c>
      <c r="G26" s="63" t="s">
        <v>25</v>
      </c>
      <c r="H26" s="63">
        <v>1</v>
      </c>
      <c r="I26" s="63">
        <v>1</v>
      </c>
      <c r="J26" s="63">
        <v>1</v>
      </c>
      <c r="K26" s="63">
        <v>1</v>
      </c>
      <c r="L26" s="63"/>
      <c r="M26" s="63"/>
      <c r="N26" s="64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</row>
    <row r="27" spans="3:30" ht="15" customHeight="1" x14ac:dyDescent="0.25">
      <c r="C27" s="78">
        <v>23</v>
      </c>
      <c r="D27" s="70" t="s">
        <v>36</v>
      </c>
      <c r="E27" s="15" t="s">
        <v>6</v>
      </c>
      <c r="F27" s="63" t="s">
        <v>7</v>
      </c>
      <c r="G27" s="63" t="s">
        <v>25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/>
      <c r="N27" s="64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</row>
    <row r="28" spans="3:30" ht="15" customHeight="1" x14ac:dyDescent="0.25">
      <c r="C28" s="78">
        <v>24</v>
      </c>
      <c r="D28" s="70" t="s">
        <v>37</v>
      </c>
      <c r="E28" s="15" t="s">
        <v>6</v>
      </c>
      <c r="F28" s="63" t="s">
        <v>7</v>
      </c>
      <c r="G28" s="63" t="s">
        <v>38</v>
      </c>
      <c r="H28" s="63">
        <v>1</v>
      </c>
      <c r="I28" s="63">
        <v>1</v>
      </c>
      <c r="J28" s="63">
        <v>1</v>
      </c>
      <c r="K28" s="63">
        <v>1</v>
      </c>
      <c r="L28" s="63"/>
      <c r="M28" s="63"/>
      <c r="N28" s="64"/>
      <c r="P28" s="29">
        <v>11</v>
      </c>
      <c r="S28" s="81"/>
      <c r="T28" s="81"/>
      <c r="U28" s="81"/>
      <c r="V28" s="81"/>
      <c r="X28" s="81"/>
      <c r="Y28" s="81"/>
      <c r="Z28" s="81"/>
      <c r="AA28" s="81"/>
      <c r="AB28" s="81"/>
      <c r="AC28" s="81"/>
      <c r="AD28" s="81"/>
    </row>
    <row r="29" spans="3:30" ht="3" customHeight="1" thickBot="1" x14ac:dyDescent="0.3">
      <c r="C29" s="65"/>
      <c r="D29" s="84"/>
      <c r="E29" s="73"/>
      <c r="F29" s="74"/>
      <c r="G29" s="74"/>
      <c r="H29" s="74"/>
      <c r="I29" s="74"/>
      <c r="J29" s="74"/>
      <c r="K29" s="66"/>
      <c r="L29" s="66"/>
      <c r="M29" s="66"/>
      <c r="N29" s="75"/>
      <c r="Q29" s="81"/>
      <c r="R29" s="81"/>
      <c r="S29" s="81"/>
      <c r="T29" s="81"/>
      <c r="U29" s="81"/>
      <c r="V29" s="81"/>
      <c r="X29" s="81"/>
      <c r="Y29" s="81"/>
      <c r="Z29" s="81"/>
      <c r="AA29" s="81"/>
      <c r="AB29" s="81"/>
      <c r="AC29" s="81"/>
      <c r="AD29" s="81"/>
    </row>
    <row r="30" spans="3:30" ht="4.5" customHeight="1" thickBot="1" x14ac:dyDescent="0.3">
      <c r="D30" s="47"/>
      <c r="E30" s="44"/>
      <c r="F30" s="45"/>
      <c r="G30" s="44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</row>
    <row r="31" spans="3:30" ht="15" customHeight="1" x14ac:dyDescent="0.25">
      <c r="C31" s="49"/>
      <c r="D31" s="69" t="s">
        <v>1</v>
      </c>
      <c r="E31" s="50" t="s">
        <v>2</v>
      </c>
      <c r="F31" s="51" t="s">
        <v>3</v>
      </c>
      <c r="G31" s="52" t="s">
        <v>4</v>
      </c>
      <c r="H31" s="52">
        <v>100</v>
      </c>
      <c r="I31" s="52">
        <v>200</v>
      </c>
      <c r="J31" s="52">
        <v>400</v>
      </c>
      <c r="K31" s="53">
        <v>800</v>
      </c>
      <c r="L31" s="53">
        <v>1500</v>
      </c>
      <c r="M31" s="53">
        <v>5000</v>
      </c>
      <c r="N31" s="54">
        <v>10000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</row>
    <row r="32" spans="3:30" ht="3" customHeight="1" x14ac:dyDescent="0.25">
      <c r="C32" s="55"/>
      <c r="D32" s="70"/>
      <c r="E32" s="15"/>
      <c r="F32" s="56"/>
      <c r="G32" s="57"/>
      <c r="H32" s="57"/>
      <c r="I32" s="57"/>
      <c r="J32" s="57"/>
      <c r="K32" s="58"/>
      <c r="L32" s="58"/>
      <c r="M32" s="58"/>
      <c r="N32" s="59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</row>
    <row r="33" spans="3:30" ht="15" customHeight="1" x14ac:dyDescent="0.25">
      <c r="C33" s="55">
        <v>31</v>
      </c>
      <c r="D33" s="70" t="s">
        <v>39</v>
      </c>
      <c r="E33" s="15" t="s">
        <v>6</v>
      </c>
      <c r="F33" s="20" t="s">
        <v>40</v>
      </c>
      <c r="G33" s="60" t="s">
        <v>8</v>
      </c>
      <c r="H33" s="10">
        <v>1</v>
      </c>
      <c r="I33" s="10">
        <v>1</v>
      </c>
      <c r="J33" s="10">
        <v>1</v>
      </c>
      <c r="K33" s="10"/>
      <c r="L33" s="10"/>
      <c r="M33" s="10"/>
      <c r="N33" s="6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</row>
    <row r="34" spans="3:30" ht="15" customHeight="1" x14ac:dyDescent="0.25">
      <c r="C34" s="55">
        <v>32</v>
      </c>
      <c r="D34" s="70" t="s">
        <v>41</v>
      </c>
      <c r="E34" s="15" t="s">
        <v>6</v>
      </c>
      <c r="F34" s="10" t="s">
        <v>40</v>
      </c>
      <c r="G34" s="10" t="s">
        <v>8</v>
      </c>
      <c r="H34" s="10">
        <v>1</v>
      </c>
      <c r="I34" s="10">
        <v>1</v>
      </c>
      <c r="J34" s="10">
        <v>1</v>
      </c>
      <c r="K34" s="10">
        <v>1</v>
      </c>
      <c r="L34" s="10"/>
      <c r="M34" s="10"/>
      <c r="N34" s="61"/>
      <c r="Q34" s="26"/>
      <c r="R34" s="27"/>
      <c r="S34" s="71"/>
      <c r="T34" s="71"/>
      <c r="U34" s="81"/>
      <c r="V34" s="81"/>
      <c r="W34" s="81"/>
      <c r="X34" s="81"/>
      <c r="Y34" s="81"/>
      <c r="Z34" s="81"/>
      <c r="AA34" s="81"/>
      <c r="AB34" s="81"/>
      <c r="AC34" s="81"/>
      <c r="AD34" s="81"/>
    </row>
    <row r="35" spans="3:30" ht="15" customHeight="1" x14ac:dyDescent="0.25">
      <c r="C35" s="55">
        <v>33</v>
      </c>
      <c r="D35" s="70" t="s">
        <v>42</v>
      </c>
      <c r="E35" s="15" t="s">
        <v>6</v>
      </c>
      <c r="F35" s="20" t="s">
        <v>40</v>
      </c>
      <c r="G35" s="62" t="s">
        <v>8</v>
      </c>
      <c r="H35" s="10">
        <v>1</v>
      </c>
      <c r="I35" s="10">
        <v>1</v>
      </c>
      <c r="J35" s="10">
        <v>1</v>
      </c>
      <c r="K35" s="10">
        <v>1</v>
      </c>
      <c r="L35" s="10"/>
      <c r="M35" s="10"/>
      <c r="N35" s="6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</row>
    <row r="36" spans="3:30" ht="15" customHeight="1" x14ac:dyDescent="0.25">
      <c r="C36" s="55">
        <v>34</v>
      </c>
      <c r="D36" s="70" t="s">
        <v>43</v>
      </c>
      <c r="E36" s="15" t="s">
        <v>6</v>
      </c>
      <c r="F36" s="10" t="s">
        <v>40</v>
      </c>
      <c r="G36" s="10" t="s">
        <v>8</v>
      </c>
      <c r="H36" s="10">
        <v>1</v>
      </c>
      <c r="I36" s="10">
        <v>1</v>
      </c>
      <c r="J36" s="10"/>
      <c r="K36" s="10"/>
      <c r="L36" s="10"/>
      <c r="M36" s="10"/>
      <c r="N36" s="6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3:30" ht="15" customHeight="1" x14ac:dyDescent="0.25">
      <c r="C37" s="55">
        <v>35</v>
      </c>
      <c r="D37" s="70" t="s">
        <v>44</v>
      </c>
      <c r="E37" s="15" t="s">
        <v>6</v>
      </c>
      <c r="F37" s="10" t="s">
        <v>40</v>
      </c>
      <c r="G37" s="10" t="s">
        <v>8</v>
      </c>
      <c r="H37" s="10">
        <v>1</v>
      </c>
      <c r="I37" s="10"/>
      <c r="J37" s="10"/>
      <c r="K37" s="10"/>
      <c r="L37" s="10"/>
      <c r="M37" s="10"/>
      <c r="N37" s="6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3:30" ht="15" customHeight="1" x14ac:dyDescent="0.25">
      <c r="C38" s="55">
        <v>36</v>
      </c>
      <c r="D38" s="70" t="s">
        <v>45</v>
      </c>
      <c r="E38" s="15" t="s">
        <v>6</v>
      </c>
      <c r="F38" s="10" t="s">
        <v>40</v>
      </c>
      <c r="G38" s="10" t="s">
        <v>8</v>
      </c>
      <c r="H38" s="10">
        <v>1</v>
      </c>
      <c r="I38" s="10">
        <v>1</v>
      </c>
      <c r="J38" s="10">
        <v>1</v>
      </c>
      <c r="K38" s="10"/>
      <c r="L38" s="10"/>
      <c r="M38" s="10"/>
      <c r="N38" s="61"/>
      <c r="Q38" s="81"/>
      <c r="R38" s="81"/>
      <c r="S38" s="82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  <row r="39" spans="3:30" ht="15" customHeight="1" x14ac:dyDescent="0.25">
      <c r="C39" s="55">
        <v>37</v>
      </c>
      <c r="D39" s="70" t="s">
        <v>46</v>
      </c>
      <c r="E39" s="15" t="s">
        <v>6</v>
      </c>
      <c r="F39" s="10" t="s">
        <v>40</v>
      </c>
      <c r="G39" s="10" t="s">
        <v>8</v>
      </c>
      <c r="H39" s="10">
        <v>1</v>
      </c>
      <c r="I39" s="10">
        <v>1</v>
      </c>
      <c r="J39" s="10">
        <v>1</v>
      </c>
      <c r="K39" s="10">
        <v>1</v>
      </c>
      <c r="L39" s="10">
        <v>1</v>
      </c>
      <c r="M39" s="10"/>
      <c r="N39" s="61"/>
      <c r="U39" s="81"/>
      <c r="V39" s="81"/>
      <c r="W39" s="81"/>
      <c r="X39" s="81"/>
      <c r="Y39" s="81"/>
      <c r="Z39" s="81"/>
      <c r="AA39" s="81"/>
      <c r="AB39" s="81"/>
      <c r="AC39" s="81"/>
      <c r="AD39" s="81"/>
    </row>
    <row r="40" spans="3:30" ht="15" customHeight="1" x14ac:dyDescent="0.25">
      <c r="C40" s="55">
        <v>38</v>
      </c>
      <c r="D40" s="70" t="s">
        <v>47</v>
      </c>
      <c r="E40" s="15" t="s">
        <v>6</v>
      </c>
      <c r="F40" s="10" t="s">
        <v>40</v>
      </c>
      <c r="G40" s="10" t="s">
        <v>8</v>
      </c>
      <c r="H40" s="10">
        <v>1</v>
      </c>
      <c r="I40" s="10">
        <v>1</v>
      </c>
      <c r="J40" s="10">
        <v>1</v>
      </c>
      <c r="K40" s="10"/>
      <c r="L40" s="10"/>
      <c r="M40" s="10"/>
      <c r="N40" s="61"/>
      <c r="P40" s="29">
        <v>8</v>
      </c>
      <c r="U40" s="81"/>
      <c r="V40" s="81"/>
      <c r="W40" s="81"/>
      <c r="X40" s="81"/>
      <c r="Y40" s="81"/>
      <c r="Z40" s="81"/>
      <c r="AA40" s="81"/>
      <c r="AB40" s="81"/>
      <c r="AC40" s="81"/>
      <c r="AD40" s="81"/>
    </row>
    <row r="41" spans="3:30" ht="15" customHeight="1" x14ac:dyDescent="0.25">
      <c r="C41" s="55">
        <v>39</v>
      </c>
      <c r="D41" s="70" t="s">
        <v>48</v>
      </c>
      <c r="E41" s="15" t="s">
        <v>6</v>
      </c>
      <c r="F41" s="10" t="s">
        <v>40</v>
      </c>
      <c r="G41" s="10" t="s">
        <v>13</v>
      </c>
      <c r="H41" s="10">
        <v>1</v>
      </c>
      <c r="I41" s="10">
        <v>1</v>
      </c>
      <c r="J41" s="10">
        <v>1</v>
      </c>
      <c r="K41" s="10">
        <v>1</v>
      </c>
      <c r="L41" s="10"/>
      <c r="M41" s="10"/>
      <c r="N41" s="6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3:30" ht="15" customHeight="1" x14ac:dyDescent="0.25">
      <c r="C42" s="55">
        <v>40</v>
      </c>
      <c r="D42" s="70" t="s">
        <v>49</v>
      </c>
      <c r="E42" s="15" t="s">
        <v>6</v>
      </c>
      <c r="F42" s="10" t="s">
        <v>40</v>
      </c>
      <c r="G42" s="10" t="s">
        <v>13</v>
      </c>
      <c r="H42" s="10">
        <v>1</v>
      </c>
      <c r="I42" s="10">
        <v>1</v>
      </c>
      <c r="J42" s="10">
        <v>1</v>
      </c>
      <c r="K42" s="10">
        <v>1</v>
      </c>
      <c r="L42" s="10"/>
      <c r="M42" s="10"/>
      <c r="N42" s="61"/>
      <c r="U42" s="81"/>
      <c r="V42" s="81"/>
      <c r="W42" s="81"/>
      <c r="X42" s="81"/>
      <c r="Y42" s="81"/>
      <c r="Z42" s="81"/>
      <c r="AA42" s="81"/>
      <c r="AB42" s="81"/>
      <c r="AC42" s="81"/>
      <c r="AD42" s="81"/>
    </row>
    <row r="43" spans="3:30" ht="15" customHeight="1" x14ac:dyDescent="0.25">
      <c r="C43" s="55">
        <v>41</v>
      </c>
      <c r="D43" s="70" t="s">
        <v>50</v>
      </c>
      <c r="E43" s="15" t="s">
        <v>6</v>
      </c>
      <c r="F43" s="20" t="s">
        <v>40</v>
      </c>
      <c r="G43" s="60" t="s">
        <v>13</v>
      </c>
      <c r="H43" s="10">
        <v>1</v>
      </c>
      <c r="I43" s="10">
        <v>1</v>
      </c>
      <c r="J43" s="10">
        <v>1</v>
      </c>
      <c r="K43" s="10">
        <v>1</v>
      </c>
      <c r="L43" s="10"/>
      <c r="M43" s="10"/>
      <c r="N43" s="6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3:30" ht="15" customHeight="1" x14ac:dyDescent="0.25">
      <c r="C44" s="55">
        <v>42</v>
      </c>
      <c r="D44" s="70" t="s">
        <v>51</v>
      </c>
      <c r="E44" s="15" t="s">
        <v>6</v>
      </c>
      <c r="F44" s="20" t="s">
        <v>40</v>
      </c>
      <c r="G44" s="60" t="s">
        <v>13</v>
      </c>
      <c r="H44" s="10">
        <v>1</v>
      </c>
      <c r="I44" s="10">
        <v>1</v>
      </c>
      <c r="J44" s="10">
        <v>1</v>
      </c>
      <c r="K44" s="10">
        <v>1</v>
      </c>
      <c r="L44" s="10"/>
      <c r="M44" s="10"/>
      <c r="N44" s="61"/>
      <c r="U44" s="81"/>
      <c r="V44" s="81"/>
      <c r="W44" s="81"/>
      <c r="X44" s="81"/>
      <c r="Y44" s="81"/>
      <c r="Z44" s="81"/>
      <c r="AA44" s="81"/>
      <c r="AB44" s="81"/>
      <c r="AC44" s="81"/>
      <c r="AD44" s="81"/>
    </row>
    <row r="45" spans="3:30" ht="15" customHeight="1" x14ac:dyDescent="0.25">
      <c r="C45" s="55">
        <v>43</v>
      </c>
      <c r="D45" s="70" t="s">
        <v>52</v>
      </c>
      <c r="E45" s="15" t="s">
        <v>6</v>
      </c>
      <c r="F45" s="20" t="s">
        <v>40</v>
      </c>
      <c r="G45" s="62" t="s">
        <v>13</v>
      </c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/>
      <c r="N45" s="6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3:30" ht="15" customHeight="1" x14ac:dyDescent="0.25">
      <c r="C46" s="55">
        <v>44</v>
      </c>
      <c r="D46" s="70" t="s">
        <v>53</v>
      </c>
      <c r="E46" s="15" t="s">
        <v>6</v>
      </c>
      <c r="F46" s="10" t="s">
        <v>40</v>
      </c>
      <c r="G46" s="10" t="s">
        <v>13</v>
      </c>
      <c r="H46" s="10">
        <v>1</v>
      </c>
      <c r="I46" s="10">
        <v>1</v>
      </c>
      <c r="J46" s="10">
        <v>1</v>
      </c>
      <c r="K46" s="10"/>
      <c r="L46" s="10"/>
      <c r="M46" s="10"/>
      <c r="N46" s="6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3:30" ht="15" customHeight="1" x14ac:dyDescent="0.25">
      <c r="C47" s="55">
        <v>45</v>
      </c>
      <c r="D47" s="70" t="s">
        <v>54</v>
      </c>
      <c r="E47" s="15" t="s">
        <v>6</v>
      </c>
      <c r="F47" s="10" t="s">
        <v>40</v>
      </c>
      <c r="G47" s="10" t="s">
        <v>13</v>
      </c>
      <c r="H47" s="10">
        <v>1</v>
      </c>
      <c r="I47" s="10">
        <v>1</v>
      </c>
      <c r="J47" s="10">
        <v>1</v>
      </c>
      <c r="K47" s="10">
        <v>1</v>
      </c>
      <c r="L47" s="10">
        <v>1</v>
      </c>
      <c r="M47" s="10"/>
      <c r="N47" s="6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  <row r="48" spans="3:30" ht="15" customHeight="1" x14ac:dyDescent="0.25">
      <c r="C48" s="55">
        <v>46</v>
      </c>
      <c r="D48" s="70" t="s">
        <v>55</v>
      </c>
      <c r="E48" s="15" t="s">
        <v>6</v>
      </c>
      <c r="F48" s="10" t="s">
        <v>40</v>
      </c>
      <c r="G48" s="10" t="s">
        <v>13</v>
      </c>
      <c r="H48" s="10">
        <v>1</v>
      </c>
      <c r="I48" s="10">
        <v>1</v>
      </c>
      <c r="J48" s="10">
        <v>1</v>
      </c>
      <c r="K48" s="10"/>
      <c r="L48" s="10"/>
      <c r="M48" s="10"/>
      <c r="N48" s="6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ht="15" customHeight="1" x14ac:dyDescent="0.25">
      <c r="C49" s="55">
        <v>47</v>
      </c>
      <c r="D49" s="70" t="s">
        <v>56</v>
      </c>
      <c r="E49" s="15" t="s">
        <v>6</v>
      </c>
      <c r="F49" s="10" t="s">
        <v>40</v>
      </c>
      <c r="G49" s="10" t="s">
        <v>13</v>
      </c>
      <c r="H49" s="10">
        <v>1</v>
      </c>
      <c r="I49" s="10">
        <v>1</v>
      </c>
      <c r="J49" s="10">
        <v>1</v>
      </c>
      <c r="K49" s="10">
        <v>1</v>
      </c>
      <c r="L49" s="10">
        <v>1</v>
      </c>
      <c r="M49" s="10"/>
      <c r="N49" s="61"/>
      <c r="U49" s="81"/>
      <c r="V49" s="81"/>
      <c r="W49" s="81"/>
      <c r="X49" s="81"/>
      <c r="Y49" s="81"/>
      <c r="Z49" s="81"/>
      <c r="AA49" s="81"/>
      <c r="AB49" s="81"/>
      <c r="AC49" s="81"/>
      <c r="AD49" s="81"/>
    </row>
    <row r="50" spans="2:30" ht="15" customHeight="1" x14ac:dyDescent="0.25">
      <c r="C50" s="55">
        <v>48</v>
      </c>
      <c r="D50" s="70" t="s">
        <v>57</v>
      </c>
      <c r="E50" s="15" t="s">
        <v>58</v>
      </c>
      <c r="F50" s="10" t="s">
        <v>40</v>
      </c>
      <c r="G50" s="10" t="s">
        <v>13</v>
      </c>
      <c r="H50" s="10">
        <v>1</v>
      </c>
      <c r="I50" s="10">
        <v>1</v>
      </c>
      <c r="J50" s="10">
        <v>1</v>
      </c>
      <c r="K50" s="10">
        <v>1</v>
      </c>
      <c r="L50" s="10"/>
      <c r="M50" s="10"/>
      <c r="N50" s="61"/>
      <c r="U50" s="81"/>
      <c r="V50" s="81"/>
      <c r="W50" s="81"/>
      <c r="X50" s="81"/>
      <c r="Y50" s="81"/>
      <c r="Z50" s="81"/>
      <c r="AA50" s="81"/>
      <c r="AB50" s="81"/>
      <c r="AC50" s="81"/>
      <c r="AD50" s="81"/>
    </row>
    <row r="51" spans="2:30" ht="15" customHeight="1" x14ac:dyDescent="0.25">
      <c r="C51" s="55">
        <v>49</v>
      </c>
      <c r="D51" s="70" t="s">
        <v>59</v>
      </c>
      <c r="E51" s="15" t="s">
        <v>6</v>
      </c>
      <c r="F51" s="10" t="s">
        <v>40</v>
      </c>
      <c r="G51" s="10" t="s">
        <v>13</v>
      </c>
      <c r="H51" s="10">
        <v>1</v>
      </c>
      <c r="I51" s="10">
        <v>1</v>
      </c>
      <c r="J51" s="10">
        <v>1</v>
      </c>
      <c r="K51" s="10">
        <v>1</v>
      </c>
      <c r="L51" s="10"/>
      <c r="M51" s="10"/>
      <c r="N51" s="61"/>
      <c r="U51" s="81"/>
      <c r="V51" s="81"/>
      <c r="W51" s="81"/>
      <c r="X51" s="81"/>
      <c r="Y51" s="81"/>
      <c r="Z51" s="81"/>
      <c r="AA51" s="81"/>
      <c r="AB51" s="81"/>
      <c r="AC51" s="81"/>
      <c r="AD51" s="81"/>
    </row>
    <row r="52" spans="2:30" ht="15" customHeight="1" x14ac:dyDescent="0.25">
      <c r="C52" s="55">
        <v>50</v>
      </c>
      <c r="D52" s="70" t="s">
        <v>60</v>
      </c>
      <c r="E52" s="15" t="s">
        <v>6</v>
      </c>
      <c r="F52" s="10" t="s">
        <v>40</v>
      </c>
      <c r="G52" s="10" t="s">
        <v>13</v>
      </c>
      <c r="H52" s="10">
        <v>1</v>
      </c>
      <c r="I52" s="10">
        <v>1</v>
      </c>
      <c r="J52" s="10">
        <v>1</v>
      </c>
      <c r="K52" s="10">
        <v>1</v>
      </c>
      <c r="L52" s="10"/>
      <c r="M52" s="10"/>
      <c r="N52" s="61"/>
      <c r="U52" s="81"/>
      <c r="V52" s="81"/>
      <c r="W52" s="81"/>
      <c r="X52" s="81"/>
      <c r="Y52" s="81"/>
      <c r="Z52" s="81"/>
      <c r="AA52" s="81"/>
      <c r="AB52" s="81"/>
      <c r="AC52" s="81"/>
      <c r="AD52" s="81"/>
    </row>
    <row r="53" spans="2:30" ht="15" customHeight="1" x14ac:dyDescent="0.25">
      <c r="C53" s="55">
        <v>51</v>
      </c>
      <c r="D53" s="70" t="s">
        <v>61</v>
      </c>
      <c r="E53" s="15" t="s">
        <v>6</v>
      </c>
      <c r="F53" s="10" t="s">
        <v>40</v>
      </c>
      <c r="G53" s="10" t="s">
        <v>13</v>
      </c>
      <c r="H53" s="10">
        <v>1</v>
      </c>
      <c r="I53" s="10">
        <v>1</v>
      </c>
      <c r="J53" s="10">
        <v>1</v>
      </c>
      <c r="K53" s="10">
        <v>1</v>
      </c>
      <c r="L53" s="10"/>
      <c r="M53" s="10"/>
      <c r="N53" s="61"/>
      <c r="Q53" s="81"/>
      <c r="R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</row>
    <row r="54" spans="2:30" ht="15" customHeight="1" x14ac:dyDescent="0.25">
      <c r="C54" s="55">
        <v>52</v>
      </c>
      <c r="D54" s="70" t="s">
        <v>62</v>
      </c>
      <c r="E54" s="15" t="s">
        <v>6</v>
      </c>
      <c r="F54" s="10" t="s">
        <v>40</v>
      </c>
      <c r="G54" s="10" t="s">
        <v>13</v>
      </c>
      <c r="H54" s="10">
        <v>1</v>
      </c>
      <c r="I54" s="10">
        <v>1</v>
      </c>
      <c r="J54" s="10">
        <v>1</v>
      </c>
      <c r="K54" s="10">
        <v>1</v>
      </c>
      <c r="L54" s="10"/>
      <c r="M54" s="10"/>
      <c r="N54" s="61"/>
      <c r="U54" s="81"/>
      <c r="V54" s="81"/>
      <c r="W54" s="81"/>
      <c r="X54" s="81"/>
      <c r="Y54" s="81"/>
      <c r="Z54" s="81"/>
      <c r="AA54" s="81"/>
      <c r="AB54" s="81"/>
      <c r="AC54" s="81"/>
      <c r="AD54" s="81"/>
    </row>
    <row r="55" spans="2:30" ht="15" customHeight="1" x14ac:dyDescent="0.25">
      <c r="C55" s="55">
        <v>53</v>
      </c>
      <c r="D55" s="70" t="s">
        <v>63</v>
      </c>
      <c r="E55" s="15" t="s">
        <v>6</v>
      </c>
      <c r="F55" s="20" t="s">
        <v>40</v>
      </c>
      <c r="G55" s="60" t="s">
        <v>13</v>
      </c>
      <c r="H55" s="10">
        <v>1</v>
      </c>
      <c r="I55" s="10">
        <v>1</v>
      </c>
      <c r="J55" s="10">
        <v>1</v>
      </c>
      <c r="K55" s="10">
        <v>1</v>
      </c>
      <c r="L55" s="10"/>
      <c r="M55" s="10"/>
      <c r="N55" s="61"/>
      <c r="U55" s="81"/>
      <c r="V55" s="81"/>
      <c r="W55" s="81"/>
      <c r="X55" s="81"/>
      <c r="Y55" s="81"/>
      <c r="Z55" s="81"/>
      <c r="AA55" s="81"/>
      <c r="AB55" s="81"/>
      <c r="AC55" s="81"/>
      <c r="AD55" s="81"/>
    </row>
    <row r="56" spans="2:30" ht="15" customHeight="1" x14ac:dyDescent="0.25">
      <c r="C56" s="55">
        <v>54</v>
      </c>
      <c r="D56" s="70" t="s">
        <v>64</v>
      </c>
      <c r="E56" s="15" t="s">
        <v>6</v>
      </c>
      <c r="F56" s="20" t="s">
        <v>40</v>
      </c>
      <c r="G56" s="62" t="s">
        <v>13</v>
      </c>
      <c r="H56" s="10">
        <v>1</v>
      </c>
      <c r="I56" s="10">
        <v>1</v>
      </c>
      <c r="J56" s="10">
        <v>1</v>
      </c>
      <c r="K56" s="10">
        <v>1</v>
      </c>
      <c r="L56" s="10"/>
      <c r="M56" s="10"/>
      <c r="N56" s="61"/>
      <c r="U56" s="81"/>
      <c r="V56" s="81"/>
      <c r="W56" s="81"/>
      <c r="X56" s="81"/>
      <c r="Y56" s="81"/>
      <c r="Z56" s="81"/>
      <c r="AA56" s="81"/>
      <c r="AB56" s="81"/>
      <c r="AC56" s="81"/>
      <c r="AD56" s="81"/>
    </row>
    <row r="57" spans="2:30" ht="15" customHeight="1" x14ac:dyDescent="0.25">
      <c r="C57" s="55">
        <v>55</v>
      </c>
      <c r="D57" s="70" t="s">
        <v>65</v>
      </c>
      <c r="E57" s="15" t="s">
        <v>6</v>
      </c>
      <c r="F57" s="10" t="s">
        <v>40</v>
      </c>
      <c r="G57" s="10" t="s">
        <v>13</v>
      </c>
      <c r="H57" s="10">
        <v>1</v>
      </c>
      <c r="I57" s="10">
        <v>1</v>
      </c>
      <c r="J57" s="10">
        <v>1</v>
      </c>
      <c r="K57" s="10">
        <v>1</v>
      </c>
      <c r="L57" s="10"/>
      <c r="M57" s="10"/>
      <c r="N57" s="61"/>
      <c r="U57" s="81"/>
      <c r="V57" s="81"/>
      <c r="W57" s="81"/>
      <c r="X57" s="81"/>
      <c r="Y57" s="81"/>
      <c r="Z57" s="81"/>
      <c r="AA57" s="81"/>
      <c r="AB57" s="81"/>
      <c r="AC57" s="81"/>
      <c r="AD57" s="81"/>
    </row>
    <row r="58" spans="2:30" ht="15" customHeight="1" x14ac:dyDescent="0.25">
      <c r="C58" s="55">
        <v>56</v>
      </c>
      <c r="D58" s="70" t="s">
        <v>66</v>
      </c>
      <c r="E58" s="15" t="s">
        <v>6</v>
      </c>
      <c r="F58" s="10" t="s">
        <v>40</v>
      </c>
      <c r="G58" s="10" t="s">
        <v>67</v>
      </c>
      <c r="H58" s="10">
        <v>1</v>
      </c>
      <c r="I58" s="10">
        <v>1</v>
      </c>
      <c r="J58" s="10">
        <v>1</v>
      </c>
      <c r="K58" s="10">
        <v>1</v>
      </c>
      <c r="L58" s="10"/>
      <c r="M58" s="10"/>
      <c r="N58" s="61"/>
      <c r="P58" s="29">
        <v>18</v>
      </c>
      <c r="U58" s="81"/>
      <c r="V58" s="81"/>
      <c r="W58" s="81"/>
      <c r="X58" s="81"/>
      <c r="Y58" s="81"/>
      <c r="Z58" s="81"/>
      <c r="AA58" s="81"/>
      <c r="AB58" s="81"/>
      <c r="AC58" s="81"/>
      <c r="AD58" s="81"/>
    </row>
    <row r="59" spans="2:30" ht="15" customHeight="1" x14ac:dyDescent="0.25">
      <c r="C59" s="55">
        <v>57</v>
      </c>
      <c r="D59" s="70" t="s">
        <v>68</v>
      </c>
      <c r="E59" s="15" t="s">
        <v>69</v>
      </c>
      <c r="F59" s="10" t="s">
        <v>40</v>
      </c>
      <c r="G59" s="10" t="s">
        <v>20</v>
      </c>
      <c r="H59" s="10">
        <v>1</v>
      </c>
      <c r="I59" s="10"/>
      <c r="J59" s="10"/>
      <c r="K59" s="10"/>
      <c r="L59" s="10"/>
      <c r="M59" s="10"/>
      <c r="N59" s="61"/>
      <c r="U59" s="81"/>
      <c r="V59" s="81"/>
      <c r="W59" s="81"/>
      <c r="X59" s="81"/>
      <c r="Y59" s="81"/>
      <c r="Z59" s="81"/>
      <c r="AA59" s="81"/>
      <c r="AB59" s="81"/>
      <c r="AC59" s="81"/>
      <c r="AD59" s="81"/>
    </row>
    <row r="60" spans="2:30" ht="15" customHeight="1" x14ac:dyDescent="0.25">
      <c r="C60" s="55">
        <v>58</v>
      </c>
      <c r="D60" s="70" t="s">
        <v>70</v>
      </c>
      <c r="E60" s="15" t="s">
        <v>6</v>
      </c>
      <c r="F60" s="10" t="s">
        <v>40</v>
      </c>
      <c r="G60" s="10" t="s">
        <v>20</v>
      </c>
      <c r="H60" s="10">
        <v>1</v>
      </c>
      <c r="I60" s="10"/>
      <c r="J60" s="10">
        <v>1</v>
      </c>
      <c r="K60" s="20"/>
      <c r="L60" s="10"/>
      <c r="M60" s="10"/>
      <c r="N60" s="61"/>
      <c r="P60" s="29">
        <v>2</v>
      </c>
      <c r="U60" s="81"/>
      <c r="V60" s="81"/>
      <c r="W60" s="81"/>
      <c r="X60" s="81"/>
      <c r="Y60" s="81"/>
      <c r="Z60" s="81"/>
      <c r="AA60" s="81"/>
      <c r="AB60" s="81"/>
      <c r="AC60" s="81"/>
      <c r="AD60" s="81"/>
    </row>
    <row r="61" spans="2:30" ht="15" customHeight="1" x14ac:dyDescent="0.25">
      <c r="C61" s="55">
        <v>59</v>
      </c>
      <c r="D61" s="70" t="s">
        <v>71</v>
      </c>
      <c r="E61" s="15" t="s">
        <v>6</v>
      </c>
      <c r="F61" s="10" t="s">
        <v>40</v>
      </c>
      <c r="G61" s="10" t="s">
        <v>72</v>
      </c>
      <c r="H61" s="10">
        <v>1</v>
      </c>
      <c r="I61" s="10">
        <v>1</v>
      </c>
      <c r="J61" s="10">
        <v>1</v>
      </c>
      <c r="K61" s="20"/>
      <c r="L61" s="10"/>
      <c r="M61" s="10"/>
      <c r="N61" s="61"/>
      <c r="U61" s="81"/>
      <c r="V61" s="81"/>
      <c r="W61" s="81"/>
      <c r="X61" s="81"/>
      <c r="Y61" s="81"/>
      <c r="Z61" s="81"/>
      <c r="AA61" s="81"/>
      <c r="AB61" s="81"/>
      <c r="AC61" s="81"/>
      <c r="AD61" s="81"/>
    </row>
    <row r="62" spans="2:30" s="45" customFormat="1" ht="15" customHeight="1" x14ac:dyDescent="0.25">
      <c r="B62" s="29"/>
      <c r="C62" s="55">
        <v>60</v>
      </c>
      <c r="D62" s="70" t="s">
        <v>73</v>
      </c>
      <c r="E62" s="15" t="s">
        <v>6</v>
      </c>
      <c r="F62" s="10" t="s">
        <v>40</v>
      </c>
      <c r="G62" s="10" t="s">
        <v>72</v>
      </c>
      <c r="H62" s="10">
        <v>1</v>
      </c>
      <c r="I62" s="10">
        <v>1</v>
      </c>
      <c r="J62" s="10">
        <v>1</v>
      </c>
      <c r="K62" s="10">
        <v>1</v>
      </c>
      <c r="L62" s="10">
        <v>1</v>
      </c>
      <c r="M62" s="10"/>
      <c r="N62" s="61">
        <v>1</v>
      </c>
      <c r="O62" s="29"/>
      <c r="P62" s="29">
        <v>2</v>
      </c>
      <c r="Q62" s="29"/>
      <c r="R62" s="29"/>
      <c r="S62" s="29"/>
      <c r="U62" s="81"/>
      <c r="V62" s="81"/>
      <c r="W62" s="81"/>
      <c r="X62" s="81"/>
      <c r="Y62" s="81"/>
      <c r="Z62" s="81"/>
      <c r="AA62" s="81"/>
      <c r="AB62" s="81"/>
      <c r="AC62" s="81"/>
      <c r="AD62" s="81"/>
    </row>
    <row r="63" spans="2:30" ht="15" customHeight="1" x14ac:dyDescent="0.25">
      <c r="C63" s="55">
        <v>61</v>
      </c>
      <c r="D63" s="70" t="s">
        <v>74</v>
      </c>
      <c r="E63" s="15" t="s">
        <v>75</v>
      </c>
      <c r="F63" s="20" t="s">
        <v>40</v>
      </c>
      <c r="G63" s="60" t="s">
        <v>38</v>
      </c>
      <c r="H63" s="10"/>
      <c r="I63" s="10"/>
      <c r="J63" s="10">
        <v>1</v>
      </c>
      <c r="K63" s="10">
        <v>1</v>
      </c>
      <c r="L63" s="10">
        <v>1</v>
      </c>
      <c r="M63" s="10"/>
      <c r="N63" s="61"/>
      <c r="U63" s="81"/>
      <c r="V63" s="81"/>
      <c r="W63" s="81"/>
      <c r="X63" s="81"/>
      <c r="Y63" s="81"/>
      <c r="Z63" s="81"/>
      <c r="AA63" s="81"/>
      <c r="AB63" s="81"/>
      <c r="AC63" s="81"/>
      <c r="AD63" s="81"/>
    </row>
    <row r="64" spans="2:30" ht="15" customHeight="1" x14ac:dyDescent="0.25">
      <c r="C64" s="55">
        <v>62</v>
      </c>
      <c r="D64" s="70" t="s">
        <v>76</v>
      </c>
      <c r="E64" s="15" t="s">
        <v>6</v>
      </c>
      <c r="F64" s="20" t="s">
        <v>40</v>
      </c>
      <c r="G64" s="60" t="s">
        <v>38</v>
      </c>
      <c r="H64" s="10">
        <v>1</v>
      </c>
      <c r="I64" s="10">
        <v>1</v>
      </c>
      <c r="J64" s="10">
        <v>1</v>
      </c>
      <c r="K64" s="10"/>
      <c r="L64" s="10"/>
      <c r="M64" s="10"/>
      <c r="N64" s="61"/>
      <c r="S64" s="45"/>
      <c r="U64" s="81"/>
      <c r="V64" s="81"/>
      <c r="W64" s="81"/>
      <c r="X64" s="81"/>
      <c r="Y64" s="81"/>
      <c r="Z64" s="81"/>
      <c r="AA64" s="81"/>
      <c r="AB64" s="81"/>
      <c r="AC64" s="81"/>
      <c r="AD64" s="81"/>
    </row>
    <row r="65" spans="3:30" ht="15" customHeight="1" x14ac:dyDescent="0.25">
      <c r="C65" s="55">
        <v>63</v>
      </c>
      <c r="D65" s="70" t="s">
        <v>77</v>
      </c>
      <c r="E65" s="15" t="s">
        <v>6</v>
      </c>
      <c r="F65" s="20" t="s">
        <v>40</v>
      </c>
      <c r="G65" s="60" t="s">
        <v>38</v>
      </c>
      <c r="H65" s="10"/>
      <c r="I65" s="10">
        <v>1</v>
      </c>
      <c r="J65" s="10">
        <v>1</v>
      </c>
      <c r="K65" s="10">
        <v>1</v>
      </c>
      <c r="L65" s="10">
        <v>1</v>
      </c>
      <c r="M65" s="10">
        <v>1</v>
      </c>
      <c r="N65" s="87">
        <v>1</v>
      </c>
      <c r="Q65" s="45"/>
      <c r="R65" s="45"/>
      <c r="U65" s="81"/>
      <c r="V65" s="81"/>
      <c r="W65" s="81"/>
      <c r="X65" s="81"/>
      <c r="Y65" s="81"/>
      <c r="Z65" s="81"/>
      <c r="AA65" s="81"/>
      <c r="AB65" s="81"/>
      <c r="AC65" s="81"/>
      <c r="AD65" s="81"/>
    </row>
    <row r="66" spans="3:30" ht="15" customHeight="1" x14ac:dyDescent="0.25">
      <c r="C66" s="55">
        <v>64</v>
      </c>
      <c r="D66" s="70" t="s">
        <v>78</v>
      </c>
      <c r="E66" s="15" t="s">
        <v>6</v>
      </c>
      <c r="F66" s="20" t="s">
        <v>40</v>
      </c>
      <c r="G66" s="60" t="s">
        <v>38</v>
      </c>
      <c r="H66" s="10">
        <v>1</v>
      </c>
      <c r="I66" s="10">
        <v>1</v>
      </c>
      <c r="J66" s="10">
        <v>1</v>
      </c>
      <c r="K66" s="10">
        <v>1</v>
      </c>
      <c r="L66" s="10"/>
      <c r="M66" s="10"/>
      <c r="N66" s="61"/>
      <c r="U66" s="81"/>
      <c r="V66" s="81"/>
      <c r="W66" s="81"/>
      <c r="X66" s="81"/>
      <c r="Y66" s="81"/>
      <c r="Z66" s="81"/>
      <c r="AA66" s="81"/>
      <c r="AB66" s="81"/>
      <c r="AC66" s="81"/>
      <c r="AD66" s="81"/>
    </row>
    <row r="67" spans="3:30" ht="15" customHeight="1" x14ac:dyDescent="0.25">
      <c r="C67" s="145">
        <v>65</v>
      </c>
      <c r="D67" s="146" t="s">
        <v>79</v>
      </c>
      <c r="E67" s="28" t="s">
        <v>6</v>
      </c>
      <c r="F67" s="147" t="s">
        <v>40</v>
      </c>
      <c r="G67" s="148" t="s">
        <v>38</v>
      </c>
      <c r="H67" s="71"/>
      <c r="I67" s="71"/>
      <c r="J67" s="71"/>
      <c r="K67" s="71">
        <v>1</v>
      </c>
      <c r="L67" s="71">
        <v>1</v>
      </c>
      <c r="M67" s="71">
        <v>1</v>
      </c>
      <c r="N67" s="149">
        <v>1</v>
      </c>
      <c r="U67" s="81"/>
      <c r="V67" s="81"/>
      <c r="W67" s="81"/>
      <c r="X67" s="81"/>
      <c r="Y67" s="81"/>
      <c r="Z67" s="81"/>
      <c r="AA67" s="81"/>
      <c r="AB67" s="81"/>
      <c r="AC67" s="81"/>
      <c r="AD67" s="81"/>
    </row>
    <row r="68" spans="3:30" ht="15" customHeight="1" x14ac:dyDescent="0.25">
      <c r="C68" s="145">
        <v>66</v>
      </c>
      <c r="D68" s="146" t="s">
        <v>80</v>
      </c>
      <c r="E68" s="28" t="s">
        <v>24</v>
      </c>
      <c r="F68" s="71" t="s">
        <v>40</v>
      </c>
      <c r="G68" s="71" t="s">
        <v>38</v>
      </c>
      <c r="H68" s="71"/>
      <c r="I68" s="71"/>
      <c r="J68" s="71">
        <v>1</v>
      </c>
      <c r="K68" s="71">
        <v>1</v>
      </c>
      <c r="L68" s="71">
        <v>1</v>
      </c>
      <c r="M68" s="71">
        <v>1</v>
      </c>
      <c r="N68" s="149"/>
      <c r="U68" s="81"/>
      <c r="V68" s="81"/>
      <c r="W68" s="81"/>
      <c r="X68" s="81"/>
      <c r="Y68" s="81"/>
      <c r="Z68" s="81"/>
      <c r="AA68" s="81"/>
      <c r="AB68" s="81"/>
      <c r="AC68" s="81"/>
      <c r="AD68" s="81"/>
    </row>
    <row r="69" spans="3:30" ht="15" customHeight="1" x14ac:dyDescent="0.25">
      <c r="C69" s="145">
        <v>67</v>
      </c>
      <c r="D69" s="146" t="s">
        <v>81</v>
      </c>
      <c r="E69" s="28" t="s">
        <v>6</v>
      </c>
      <c r="F69" s="71" t="s">
        <v>40</v>
      </c>
      <c r="G69" s="71" t="s">
        <v>38</v>
      </c>
      <c r="H69" s="71">
        <v>1</v>
      </c>
      <c r="I69" s="71">
        <v>1</v>
      </c>
      <c r="J69" s="71">
        <v>1</v>
      </c>
      <c r="K69" s="71"/>
      <c r="L69" s="71"/>
      <c r="M69" s="71"/>
      <c r="N69" s="149"/>
      <c r="P69" s="29">
        <v>7</v>
      </c>
      <c r="U69" s="81"/>
      <c r="V69" s="81"/>
      <c r="W69" s="81"/>
      <c r="X69" s="81"/>
      <c r="Y69" s="81"/>
      <c r="Z69" s="81"/>
      <c r="AA69" s="81"/>
      <c r="AB69" s="81"/>
      <c r="AC69" s="81"/>
      <c r="AD69" s="81"/>
    </row>
    <row r="70" spans="3:30" ht="15" customHeight="1" x14ac:dyDescent="0.25">
      <c r="C70" s="55">
        <v>68</v>
      </c>
      <c r="D70" s="70" t="s">
        <v>82</v>
      </c>
      <c r="E70" s="15" t="s">
        <v>6</v>
      </c>
      <c r="F70" s="10" t="s">
        <v>40</v>
      </c>
      <c r="G70" s="10" t="s">
        <v>25</v>
      </c>
      <c r="H70" s="10">
        <v>1</v>
      </c>
      <c r="I70" s="10">
        <v>1</v>
      </c>
      <c r="J70" s="10"/>
      <c r="K70" s="10">
        <v>1</v>
      </c>
      <c r="L70" s="10">
        <v>1</v>
      </c>
      <c r="M70" s="10"/>
      <c r="N70" s="61"/>
      <c r="U70" s="81"/>
      <c r="V70" s="81"/>
      <c r="W70" s="81"/>
      <c r="X70" s="81"/>
      <c r="Y70" s="81"/>
      <c r="Z70" s="81"/>
      <c r="AA70" s="81"/>
      <c r="AB70" s="81"/>
      <c r="AC70" s="81"/>
      <c r="AD70" s="81"/>
    </row>
    <row r="71" spans="3:30" ht="15" customHeight="1" x14ac:dyDescent="0.25">
      <c r="C71" s="55">
        <v>69</v>
      </c>
      <c r="D71" s="70" t="s">
        <v>83</v>
      </c>
      <c r="E71" s="15" t="s">
        <v>6</v>
      </c>
      <c r="F71" s="10" t="s">
        <v>40</v>
      </c>
      <c r="G71" s="10" t="s">
        <v>25</v>
      </c>
      <c r="H71" s="10"/>
      <c r="I71" s="10"/>
      <c r="J71" s="10">
        <v>1</v>
      </c>
      <c r="K71" s="10"/>
      <c r="L71" s="10">
        <v>1</v>
      </c>
      <c r="M71" s="10">
        <v>1</v>
      </c>
      <c r="N71" s="61"/>
      <c r="U71" s="81"/>
      <c r="V71" s="81"/>
      <c r="W71" s="81"/>
      <c r="X71" s="81"/>
      <c r="Y71" s="81"/>
      <c r="Z71" s="81"/>
      <c r="AA71" s="81"/>
      <c r="AB71" s="81"/>
      <c r="AC71" s="81"/>
      <c r="AD71" s="81"/>
    </row>
    <row r="72" spans="3:30" ht="15" customHeight="1" x14ac:dyDescent="0.25">
      <c r="C72" s="55">
        <v>70</v>
      </c>
      <c r="D72" s="70" t="s">
        <v>84</v>
      </c>
      <c r="E72" s="15" t="s">
        <v>6</v>
      </c>
      <c r="F72" s="10" t="s">
        <v>40</v>
      </c>
      <c r="G72" s="10" t="s">
        <v>25</v>
      </c>
      <c r="H72" s="10">
        <v>1</v>
      </c>
      <c r="I72" s="10">
        <v>1</v>
      </c>
      <c r="J72" s="10">
        <v>1</v>
      </c>
      <c r="K72" s="10">
        <v>1</v>
      </c>
      <c r="L72" s="10"/>
      <c r="M72" s="10"/>
      <c r="N72" s="61"/>
      <c r="U72" s="81"/>
      <c r="V72" s="81"/>
      <c r="W72" s="81"/>
      <c r="X72" s="81"/>
      <c r="Y72" s="81"/>
      <c r="Z72" s="81"/>
      <c r="AA72" s="81"/>
      <c r="AB72" s="81"/>
      <c r="AC72" s="81"/>
      <c r="AD72" s="81"/>
    </row>
    <row r="73" spans="3:30" ht="15" customHeight="1" x14ac:dyDescent="0.25">
      <c r="C73" s="55">
        <v>71</v>
      </c>
      <c r="D73" s="70" t="s">
        <v>85</v>
      </c>
      <c r="E73" s="15" t="s">
        <v>6</v>
      </c>
      <c r="F73" s="10" t="s">
        <v>40</v>
      </c>
      <c r="G73" s="10" t="s">
        <v>25</v>
      </c>
      <c r="H73" s="10">
        <v>1</v>
      </c>
      <c r="I73" s="10">
        <v>1</v>
      </c>
      <c r="J73" s="10">
        <v>1</v>
      </c>
      <c r="K73" s="10">
        <v>1</v>
      </c>
      <c r="L73" s="10">
        <v>1</v>
      </c>
      <c r="M73" s="10">
        <v>1</v>
      </c>
      <c r="N73" s="61"/>
      <c r="U73" s="81"/>
      <c r="V73" s="81"/>
      <c r="W73" s="81"/>
      <c r="X73" s="81"/>
      <c r="Y73" s="81"/>
      <c r="Z73" s="81"/>
      <c r="AA73" s="81"/>
      <c r="AB73" s="81"/>
      <c r="AC73" s="81"/>
      <c r="AD73" s="81"/>
    </row>
    <row r="74" spans="3:30" ht="15" customHeight="1" x14ac:dyDescent="0.25">
      <c r="C74" s="55">
        <v>72</v>
      </c>
      <c r="D74" s="70" t="s">
        <v>86</v>
      </c>
      <c r="E74" s="15" t="s">
        <v>6</v>
      </c>
      <c r="F74" s="10" t="s">
        <v>40</v>
      </c>
      <c r="G74" s="60" t="s">
        <v>25</v>
      </c>
      <c r="H74" s="10"/>
      <c r="I74" s="10">
        <v>1</v>
      </c>
      <c r="J74" s="10">
        <v>1</v>
      </c>
      <c r="K74" s="10">
        <v>1</v>
      </c>
      <c r="L74" s="10">
        <v>1</v>
      </c>
      <c r="M74" s="10"/>
      <c r="N74" s="61"/>
      <c r="U74" s="81"/>
      <c r="V74" s="81"/>
      <c r="W74" s="81"/>
      <c r="X74" s="81"/>
      <c r="Y74" s="81"/>
      <c r="Z74" s="81"/>
      <c r="AA74" s="81"/>
      <c r="AB74" s="81"/>
      <c r="AC74" s="81"/>
      <c r="AD74" s="81"/>
    </row>
    <row r="75" spans="3:30" ht="15" customHeight="1" x14ac:dyDescent="0.25">
      <c r="C75" s="55">
        <v>73</v>
      </c>
      <c r="D75" s="70" t="s">
        <v>87</v>
      </c>
      <c r="E75" s="15" t="s">
        <v>24</v>
      </c>
      <c r="F75" s="10" t="s">
        <v>40</v>
      </c>
      <c r="G75" s="10" t="s">
        <v>25</v>
      </c>
      <c r="H75" s="10">
        <v>1</v>
      </c>
      <c r="I75" s="10">
        <v>1</v>
      </c>
      <c r="J75" s="10">
        <v>1</v>
      </c>
      <c r="K75" s="63">
        <v>1</v>
      </c>
      <c r="L75" s="10">
        <v>1</v>
      </c>
      <c r="M75" s="10"/>
      <c r="N75" s="61"/>
      <c r="U75" s="81"/>
      <c r="V75" s="81"/>
      <c r="W75" s="81"/>
      <c r="X75" s="81"/>
      <c r="Y75" s="81"/>
      <c r="Z75" s="81"/>
      <c r="AA75" s="81"/>
      <c r="AB75" s="81"/>
      <c r="AC75" s="81"/>
      <c r="AD75" s="81"/>
    </row>
    <row r="76" spans="3:30" ht="15" customHeight="1" x14ac:dyDescent="0.25">
      <c r="C76" s="55">
        <v>74</v>
      </c>
      <c r="D76" s="70" t="s">
        <v>88</v>
      </c>
      <c r="E76" s="15" t="s">
        <v>6</v>
      </c>
      <c r="F76" s="10" t="s">
        <v>40</v>
      </c>
      <c r="G76" s="10" t="s">
        <v>25</v>
      </c>
      <c r="H76" s="10">
        <v>1</v>
      </c>
      <c r="I76" s="10">
        <v>1</v>
      </c>
      <c r="J76" s="10">
        <v>1</v>
      </c>
      <c r="K76" s="63"/>
      <c r="L76" s="10">
        <v>1</v>
      </c>
      <c r="M76" s="10">
        <v>1</v>
      </c>
      <c r="N76" s="61">
        <v>1</v>
      </c>
      <c r="U76" s="81"/>
      <c r="V76" s="81"/>
      <c r="W76" s="81"/>
      <c r="X76" s="81"/>
      <c r="Y76" s="81"/>
      <c r="Z76" s="81"/>
      <c r="AA76" s="81"/>
      <c r="AB76" s="81"/>
      <c r="AC76" s="81"/>
      <c r="AD76" s="81"/>
    </row>
    <row r="77" spans="3:30" ht="15" customHeight="1" x14ac:dyDescent="0.25">
      <c r="C77" s="55">
        <v>75</v>
      </c>
      <c r="D77" s="70" t="s">
        <v>89</v>
      </c>
      <c r="E77" s="15" t="s">
        <v>6</v>
      </c>
      <c r="F77" s="10" t="s">
        <v>40</v>
      </c>
      <c r="G77" s="10" t="s">
        <v>25</v>
      </c>
      <c r="H77" s="10">
        <v>1</v>
      </c>
      <c r="I77" s="10">
        <v>1</v>
      </c>
      <c r="J77" s="10">
        <v>1</v>
      </c>
      <c r="K77" s="10">
        <v>1</v>
      </c>
      <c r="L77" s="10">
        <v>1</v>
      </c>
      <c r="M77" s="10"/>
      <c r="N77" s="61"/>
      <c r="U77" s="81"/>
      <c r="V77" s="81"/>
      <c r="W77" s="81"/>
      <c r="X77" s="81"/>
      <c r="Y77" s="81"/>
      <c r="Z77" s="81"/>
      <c r="AA77" s="81"/>
      <c r="AB77" s="81"/>
      <c r="AC77" s="81"/>
      <c r="AD77" s="81"/>
    </row>
    <row r="78" spans="3:30" ht="15" customHeight="1" x14ac:dyDescent="0.25">
      <c r="C78" s="55">
        <v>76</v>
      </c>
      <c r="D78" s="70" t="s">
        <v>90</v>
      </c>
      <c r="E78" s="15" t="s">
        <v>91</v>
      </c>
      <c r="F78" s="10" t="s">
        <v>40</v>
      </c>
      <c r="G78" s="10" t="s">
        <v>25</v>
      </c>
      <c r="H78" s="10">
        <v>1</v>
      </c>
      <c r="I78" s="10">
        <v>1</v>
      </c>
      <c r="J78" s="10">
        <v>1</v>
      </c>
      <c r="K78" s="10"/>
      <c r="L78" s="10"/>
      <c r="M78" s="10"/>
      <c r="N78" s="61"/>
      <c r="U78" s="81"/>
      <c r="V78" s="81"/>
      <c r="W78" s="81"/>
      <c r="X78" s="81"/>
      <c r="Y78" s="81"/>
      <c r="Z78" s="81"/>
      <c r="AA78" s="81"/>
      <c r="AB78" s="81"/>
      <c r="AC78" s="81"/>
      <c r="AD78" s="81"/>
    </row>
    <row r="79" spans="3:30" ht="15" customHeight="1" x14ac:dyDescent="0.25">
      <c r="C79" s="55">
        <v>77</v>
      </c>
      <c r="D79" s="70" t="s">
        <v>92</v>
      </c>
      <c r="E79" s="15" t="s">
        <v>93</v>
      </c>
      <c r="F79" s="10" t="s">
        <v>40</v>
      </c>
      <c r="G79" s="10" t="s">
        <v>25</v>
      </c>
      <c r="H79" s="10">
        <v>1</v>
      </c>
      <c r="I79" s="10">
        <v>1</v>
      </c>
      <c r="J79" s="10">
        <v>1</v>
      </c>
      <c r="K79" s="10">
        <v>1</v>
      </c>
      <c r="L79" s="10">
        <v>1</v>
      </c>
      <c r="M79" s="10">
        <v>1</v>
      </c>
      <c r="N79" s="61">
        <v>1</v>
      </c>
      <c r="U79" s="81"/>
      <c r="V79" s="81"/>
      <c r="W79" s="81"/>
      <c r="X79" s="81"/>
      <c r="Y79" s="81"/>
      <c r="Z79" s="81"/>
      <c r="AA79" s="81"/>
      <c r="AB79" s="81"/>
      <c r="AC79" s="81"/>
      <c r="AD79" s="81"/>
    </row>
    <row r="80" spans="3:30" ht="15" customHeight="1" x14ac:dyDescent="0.25">
      <c r="C80" s="55">
        <v>78</v>
      </c>
      <c r="D80" s="70" t="s">
        <v>94</v>
      </c>
      <c r="E80" s="15" t="s">
        <v>6</v>
      </c>
      <c r="F80" s="10" t="s">
        <v>40</v>
      </c>
      <c r="G80" s="10" t="s">
        <v>25</v>
      </c>
      <c r="H80" s="10">
        <v>1</v>
      </c>
      <c r="I80" s="10"/>
      <c r="J80" s="10">
        <v>1</v>
      </c>
      <c r="K80" s="10">
        <v>1</v>
      </c>
      <c r="L80" s="10">
        <v>1</v>
      </c>
      <c r="M80" s="10"/>
      <c r="N80" s="61"/>
      <c r="U80" s="81"/>
      <c r="V80" s="81"/>
      <c r="W80" s="81"/>
      <c r="X80" s="81"/>
      <c r="Y80" s="81"/>
      <c r="Z80" s="81"/>
      <c r="AA80" s="81"/>
      <c r="AB80" s="81"/>
      <c r="AC80" s="81"/>
      <c r="AD80" s="81"/>
    </row>
    <row r="81" spans="3:30" ht="15" customHeight="1" x14ac:dyDescent="0.25">
      <c r="C81" s="55">
        <v>79</v>
      </c>
      <c r="D81" s="70" t="s">
        <v>95</v>
      </c>
      <c r="E81" s="15" t="s">
        <v>6</v>
      </c>
      <c r="F81" s="10" t="s">
        <v>40</v>
      </c>
      <c r="G81" s="10" t="s">
        <v>25</v>
      </c>
      <c r="H81" s="10">
        <v>1</v>
      </c>
      <c r="I81" s="10">
        <v>1</v>
      </c>
      <c r="J81" s="10">
        <v>1</v>
      </c>
      <c r="K81" s="10">
        <v>1</v>
      </c>
      <c r="L81" s="10"/>
      <c r="M81" s="10"/>
      <c r="N81" s="61"/>
      <c r="U81" s="81"/>
      <c r="V81" s="81"/>
      <c r="W81" s="81"/>
      <c r="X81" s="81"/>
      <c r="Y81" s="81"/>
      <c r="Z81" s="81"/>
      <c r="AA81" s="81"/>
      <c r="AB81" s="81"/>
      <c r="AC81" s="81"/>
      <c r="AD81" s="81"/>
    </row>
    <row r="82" spans="3:30" ht="15" customHeight="1" x14ac:dyDescent="0.25">
      <c r="C82" s="55">
        <v>80</v>
      </c>
      <c r="D82" s="70" t="s">
        <v>96</v>
      </c>
      <c r="E82" s="15" t="s">
        <v>6</v>
      </c>
      <c r="F82" s="20" t="s">
        <v>40</v>
      </c>
      <c r="G82" s="60" t="s">
        <v>25</v>
      </c>
      <c r="H82" s="10">
        <v>1</v>
      </c>
      <c r="I82" s="10">
        <v>1</v>
      </c>
      <c r="J82" s="10">
        <v>1</v>
      </c>
      <c r="K82" s="10">
        <v>1</v>
      </c>
      <c r="L82" s="10">
        <v>1</v>
      </c>
      <c r="M82" s="10"/>
      <c r="N82" s="61"/>
      <c r="U82" s="81"/>
      <c r="V82" s="81"/>
      <c r="W82" s="81"/>
      <c r="X82" s="81"/>
      <c r="Y82" s="81"/>
      <c r="Z82" s="81"/>
      <c r="AA82" s="81"/>
      <c r="AB82" s="81"/>
      <c r="AC82" s="81"/>
      <c r="AD82" s="81"/>
    </row>
    <row r="83" spans="3:30" ht="15" customHeight="1" x14ac:dyDescent="0.25">
      <c r="C83" s="55">
        <v>81</v>
      </c>
      <c r="D83" s="70" t="s">
        <v>97</v>
      </c>
      <c r="E83" s="15" t="s">
        <v>6</v>
      </c>
      <c r="F83" s="10" t="s">
        <v>40</v>
      </c>
      <c r="G83" s="10" t="s">
        <v>25</v>
      </c>
      <c r="H83" s="10">
        <v>1</v>
      </c>
      <c r="I83" s="10">
        <v>1</v>
      </c>
      <c r="J83" s="10">
        <v>1</v>
      </c>
      <c r="K83" s="10"/>
      <c r="L83" s="10"/>
      <c r="M83" s="10"/>
      <c r="N83" s="61"/>
      <c r="U83" s="81"/>
      <c r="V83" s="81"/>
      <c r="W83" s="81"/>
      <c r="X83" s="81"/>
      <c r="Y83" s="81"/>
      <c r="Z83" s="81"/>
      <c r="AA83" s="81"/>
      <c r="AB83" s="81"/>
      <c r="AC83" s="81"/>
      <c r="AD83" s="81"/>
    </row>
    <row r="84" spans="3:30" ht="15" customHeight="1" x14ac:dyDescent="0.25">
      <c r="C84" s="55">
        <v>82</v>
      </c>
      <c r="D84" s="70" t="s">
        <v>98</v>
      </c>
      <c r="E84" s="15" t="s">
        <v>99</v>
      </c>
      <c r="F84" s="10" t="s">
        <v>40</v>
      </c>
      <c r="G84" s="10" t="s">
        <v>25</v>
      </c>
      <c r="H84" s="10"/>
      <c r="I84" s="10"/>
      <c r="J84" s="10">
        <v>1</v>
      </c>
      <c r="K84" s="10">
        <v>1</v>
      </c>
      <c r="L84" s="10">
        <v>1</v>
      </c>
      <c r="M84" s="10"/>
      <c r="N84" s="61"/>
      <c r="U84" s="81"/>
      <c r="V84" s="81"/>
      <c r="W84" s="81"/>
      <c r="X84" s="81"/>
      <c r="Y84" s="81"/>
      <c r="Z84" s="81"/>
      <c r="AA84" s="81"/>
      <c r="AB84" s="81"/>
      <c r="AC84" s="81"/>
      <c r="AD84" s="81"/>
    </row>
    <row r="85" spans="3:30" ht="15" customHeight="1" x14ac:dyDescent="0.25">
      <c r="C85" s="55">
        <v>83</v>
      </c>
      <c r="D85" s="70" t="s">
        <v>100</v>
      </c>
      <c r="E85" s="15" t="s">
        <v>6</v>
      </c>
      <c r="F85" s="10" t="s">
        <v>40</v>
      </c>
      <c r="G85" s="10" t="s">
        <v>25</v>
      </c>
      <c r="H85" s="10">
        <v>1</v>
      </c>
      <c r="I85" s="10">
        <v>1</v>
      </c>
      <c r="J85" s="10">
        <v>1</v>
      </c>
      <c r="K85" s="10"/>
      <c r="L85" s="10"/>
      <c r="M85" s="10"/>
      <c r="N85" s="61"/>
      <c r="O85" s="45"/>
      <c r="P85" s="45"/>
      <c r="U85" s="81"/>
      <c r="V85" s="81"/>
      <c r="W85" s="81"/>
      <c r="X85" s="81"/>
      <c r="Y85" s="81"/>
      <c r="Z85" s="81"/>
      <c r="AA85" s="81"/>
      <c r="AB85" s="81"/>
      <c r="AC85" s="81"/>
      <c r="AD85" s="81"/>
    </row>
    <row r="86" spans="3:30" ht="15" customHeight="1" x14ac:dyDescent="0.25">
      <c r="C86" s="55">
        <v>84</v>
      </c>
      <c r="D86" s="70" t="s">
        <v>101</v>
      </c>
      <c r="E86" s="15" t="s">
        <v>6</v>
      </c>
      <c r="F86" s="10" t="s">
        <v>40</v>
      </c>
      <c r="G86" s="10" t="s">
        <v>25</v>
      </c>
      <c r="H86" s="10">
        <v>1</v>
      </c>
      <c r="I86" s="10">
        <v>1</v>
      </c>
      <c r="J86" s="10">
        <v>1</v>
      </c>
      <c r="K86" s="10"/>
      <c r="L86" s="10"/>
      <c r="M86" s="10"/>
      <c r="N86" s="61"/>
      <c r="O86" s="45"/>
      <c r="P86" s="45"/>
      <c r="U86" s="81"/>
      <c r="V86" s="81"/>
      <c r="W86" s="81"/>
      <c r="X86" s="81"/>
      <c r="Y86" s="81"/>
      <c r="Z86" s="81"/>
      <c r="AA86" s="81"/>
      <c r="AB86" s="81"/>
      <c r="AC86" s="81"/>
      <c r="AD86" s="81"/>
    </row>
    <row r="87" spans="3:30" ht="15" customHeight="1" x14ac:dyDescent="0.25">
      <c r="C87" s="55">
        <v>85</v>
      </c>
      <c r="D87" s="70" t="s">
        <v>102</v>
      </c>
      <c r="E87" s="15" t="s">
        <v>6</v>
      </c>
      <c r="F87" s="10" t="s">
        <v>40</v>
      </c>
      <c r="G87" s="10" t="s">
        <v>25</v>
      </c>
      <c r="H87" s="10"/>
      <c r="I87" s="10"/>
      <c r="J87" s="10">
        <v>1</v>
      </c>
      <c r="K87" s="10">
        <v>1</v>
      </c>
      <c r="L87" s="10">
        <v>1</v>
      </c>
      <c r="M87" s="10">
        <v>1</v>
      </c>
      <c r="N87" s="61"/>
      <c r="U87" s="81"/>
      <c r="V87" s="81"/>
      <c r="W87" s="81"/>
      <c r="X87" s="81"/>
      <c r="Y87" s="81"/>
      <c r="Z87" s="81"/>
      <c r="AA87" s="81"/>
      <c r="AB87" s="81"/>
      <c r="AC87" s="81"/>
      <c r="AD87" s="81"/>
    </row>
    <row r="88" spans="3:30" ht="15" customHeight="1" x14ac:dyDescent="0.25">
      <c r="C88" s="55">
        <v>86</v>
      </c>
      <c r="D88" s="70" t="s">
        <v>103</v>
      </c>
      <c r="E88" s="15" t="s">
        <v>6</v>
      </c>
      <c r="F88" s="10" t="s">
        <v>40</v>
      </c>
      <c r="G88" s="10" t="s">
        <v>25</v>
      </c>
      <c r="H88" s="10"/>
      <c r="I88" s="10">
        <v>1</v>
      </c>
      <c r="J88" s="10">
        <v>1</v>
      </c>
      <c r="K88" s="10">
        <v>1</v>
      </c>
      <c r="L88" s="10">
        <v>1</v>
      </c>
      <c r="M88" s="10"/>
      <c r="N88" s="61"/>
      <c r="U88" s="81"/>
      <c r="V88" s="81"/>
      <c r="W88" s="81"/>
      <c r="X88" s="81"/>
      <c r="Y88" s="81"/>
      <c r="Z88" s="81"/>
      <c r="AA88" s="81"/>
      <c r="AB88" s="81"/>
      <c r="AC88" s="81"/>
      <c r="AD88" s="81"/>
    </row>
    <row r="89" spans="3:30" ht="15" customHeight="1" x14ac:dyDescent="0.2">
      <c r="C89" s="55">
        <v>87</v>
      </c>
      <c r="D89" s="70" t="s">
        <v>104</v>
      </c>
      <c r="E89" s="15" t="s">
        <v>6</v>
      </c>
      <c r="F89" s="10" t="s">
        <v>40</v>
      </c>
      <c r="G89" s="10" t="s">
        <v>25</v>
      </c>
      <c r="H89" s="10">
        <v>1</v>
      </c>
      <c r="I89" s="10">
        <v>1</v>
      </c>
      <c r="J89" s="10">
        <v>1</v>
      </c>
      <c r="K89" s="10">
        <v>1</v>
      </c>
      <c r="L89" s="10"/>
      <c r="M89" s="10"/>
      <c r="N89" s="61"/>
    </row>
    <row r="90" spans="3:30" ht="15" customHeight="1" x14ac:dyDescent="0.2">
      <c r="C90" s="55">
        <v>88</v>
      </c>
      <c r="D90" s="70" t="s">
        <v>105</v>
      </c>
      <c r="E90" s="15" t="s">
        <v>6</v>
      </c>
      <c r="F90" s="63" t="s">
        <v>40</v>
      </c>
      <c r="G90" s="63" t="s">
        <v>25</v>
      </c>
      <c r="H90" s="63">
        <v>1</v>
      </c>
      <c r="I90" s="63">
        <v>1</v>
      </c>
      <c r="J90" s="63">
        <v>1</v>
      </c>
      <c r="K90" s="63">
        <v>1</v>
      </c>
      <c r="L90" s="63"/>
      <c r="M90" s="63"/>
      <c r="N90" s="64"/>
    </row>
    <row r="91" spans="3:30" ht="15" customHeight="1" x14ac:dyDescent="0.2">
      <c r="C91" s="55">
        <v>89</v>
      </c>
      <c r="D91" s="70" t="s">
        <v>106</v>
      </c>
      <c r="E91" s="15" t="s">
        <v>6</v>
      </c>
      <c r="F91" s="63" t="s">
        <v>40</v>
      </c>
      <c r="G91" s="63" t="s">
        <v>25</v>
      </c>
      <c r="H91" s="63">
        <v>1</v>
      </c>
      <c r="I91" s="63">
        <v>1</v>
      </c>
      <c r="J91" s="63">
        <v>1</v>
      </c>
      <c r="K91" s="63"/>
      <c r="L91" s="63"/>
      <c r="M91" s="63"/>
      <c r="N91" s="64"/>
    </row>
    <row r="92" spans="3:30" ht="15" customHeight="1" x14ac:dyDescent="0.2">
      <c r="C92" s="55">
        <v>90</v>
      </c>
      <c r="D92" s="79" t="s">
        <v>107</v>
      </c>
      <c r="E92" s="15" t="s">
        <v>6</v>
      </c>
      <c r="F92" s="63" t="s">
        <v>40</v>
      </c>
      <c r="G92" s="63" t="s">
        <v>25</v>
      </c>
      <c r="H92" s="63">
        <v>1</v>
      </c>
      <c r="I92" s="63">
        <v>1</v>
      </c>
      <c r="J92" s="63">
        <v>1</v>
      </c>
      <c r="K92" s="63"/>
      <c r="L92" s="63"/>
      <c r="M92" s="63"/>
      <c r="N92" s="64"/>
    </row>
    <row r="93" spans="3:30" ht="15.75" customHeight="1" x14ac:dyDescent="0.2">
      <c r="C93" s="78">
        <v>30</v>
      </c>
      <c r="D93" s="79" t="s">
        <v>108</v>
      </c>
      <c r="E93" s="72" t="s">
        <v>6</v>
      </c>
      <c r="F93" s="63" t="s">
        <v>40</v>
      </c>
      <c r="G93" s="63" t="s">
        <v>25</v>
      </c>
      <c r="H93" s="63">
        <v>1</v>
      </c>
      <c r="I93" s="63">
        <v>1</v>
      </c>
      <c r="J93" s="63">
        <v>1</v>
      </c>
      <c r="K93" s="63" t="s">
        <v>109</v>
      </c>
      <c r="L93" s="63">
        <v>1</v>
      </c>
      <c r="M93" s="63"/>
      <c r="N93" s="64"/>
    </row>
    <row r="94" spans="3:30" ht="2.25" customHeight="1" thickBot="1" x14ac:dyDescent="0.25">
      <c r="C94" s="85"/>
      <c r="D94" s="86"/>
      <c r="E94" s="77"/>
      <c r="F94" s="66"/>
      <c r="G94" s="66"/>
      <c r="H94" s="66"/>
      <c r="I94" s="66"/>
      <c r="J94" s="66"/>
      <c r="K94" s="66"/>
      <c r="L94" s="66"/>
      <c r="M94" s="66"/>
      <c r="N94" s="67"/>
      <c r="P94" s="29">
        <v>23</v>
      </c>
    </row>
    <row r="95" spans="3:30" ht="4.5" customHeight="1" thickBot="1" x14ac:dyDescent="0.25"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3:30" ht="15.75" customHeight="1" x14ac:dyDescent="0.2">
      <c r="C96" s="49" t="s">
        <v>110</v>
      </c>
      <c r="D96" s="91" t="s">
        <v>111</v>
      </c>
      <c r="E96" s="92"/>
      <c r="F96" s="92" t="s">
        <v>7</v>
      </c>
      <c r="G96" s="92"/>
      <c r="H96" s="92">
        <v>1</v>
      </c>
      <c r="I96" s="92">
        <v>1</v>
      </c>
      <c r="J96" s="92"/>
      <c r="K96" s="92"/>
      <c r="L96" s="92"/>
      <c r="M96" s="92"/>
      <c r="N96" s="93"/>
    </row>
    <row r="97" spans="3:14" x14ac:dyDescent="0.2">
      <c r="C97" s="55" t="s">
        <v>112</v>
      </c>
      <c r="D97" s="32" t="s">
        <v>113</v>
      </c>
      <c r="E97" s="88"/>
      <c r="F97" s="88" t="s">
        <v>40</v>
      </c>
      <c r="G97" s="88"/>
      <c r="H97" s="88">
        <v>1</v>
      </c>
      <c r="I97" s="88">
        <v>1</v>
      </c>
      <c r="J97" s="88"/>
      <c r="K97" s="10"/>
      <c r="L97" s="10"/>
      <c r="M97" s="10"/>
      <c r="N97" s="94"/>
    </row>
    <row r="98" spans="3:14" x14ac:dyDescent="0.2">
      <c r="C98" s="55" t="s">
        <v>114</v>
      </c>
      <c r="D98" s="32" t="s">
        <v>115</v>
      </c>
      <c r="E98" s="89"/>
      <c r="F98" s="88" t="s">
        <v>7</v>
      </c>
      <c r="G98" s="88"/>
      <c r="H98" s="88">
        <v>1</v>
      </c>
      <c r="I98" s="89"/>
      <c r="J98" s="89"/>
      <c r="K98" s="90"/>
      <c r="L98" s="90"/>
      <c r="M98" s="90"/>
      <c r="N98" s="95"/>
    </row>
    <row r="99" spans="3:14" x14ac:dyDescent="0.2">
      <c r="C99" s="55" t="s">
        <v>116</v>
      </c>
      <c r="D99" s="32" t="s">
        <v>117</v>
      </c>
      <c r="E99" s="10"/>
      <c r="F99" s="10" t="s">
        <v>7</v>
      </c>
      <c r="G99" s="10"/>
      <c r="H99" s="10">
        <v>1</v>
      </c>
      <c r="I99" s="10">
        <v>1</v>
      </c>
      <c r="J99" s="10"/>
      <c r="K99" s="10"/>
      <c r="L99" s="10"/>
      <c r="M99" s="10"/>
      <c r="N99" s="61"/>
    </row>
    <row r="100" spans="3:14" x14ac:dyDescent="0.2">
      <c r="C100" s="55" t="s">
        <v>118</v>
      </c>
      <c r="D100" s="32" t="s">
        <v>119</v>
      </c>
      <c r="E100" s="10"/>
      <c r="F100" s="10" t="s">
        <v>40</v>
      </c>
      <c r="G100" s="10"/>
      <c r="H100" s="10">
        <v>1</v>
      </c>
      <c r="I100" s="10">
        <v>1</v>
      </c>
      <c r="J100" s="10"/>
      <c r="K100" s="10"/>
      <c r="L100" s="71"/>
      <c r="M100" s="10"/>
      <c r="N100" s="61"/>
    </row>
    <row r="101" spans="3:14" x14ac:dyDescent="0.2">
      <c r="C101" s="55" t="s">
        <v>120</v>
      </c>
      <c r="D101" s="32" t="s">
        <v>121</v>
      </c>
      <c r="E101" s="10"/>
      <c r="F101" s="10" t="s">
        <v>40</v>
      </c>
      <c r="G101" s="10"/>
      <c r="H101" s="10">
        <v>1</v>
      </c>
      <c r="I101" s="10">
        <v>1</v>
      </c>
      <c r="J101" s="10"/>
      <c r="K101" s="10"/>
      <c r="L101" s="71"/>
      <c r="M101" s="10"/>
      <c r="N101" s="61"/>
    </row>
    <row r="102" spans="3:14" x14ac:dyDescent="0.2">
      <c r="C102" s="55" t="s">
        <v>122</v>
      </c>
      <c r="D102" s="32" t="s">
        <v>123</v>
      </c>
      <c r="E102" s="10"/>
      <c r="F102" s="10" t="s">
        <v>40</v>
      </c>
      <c r="G102" s="10"/>
      <c r="H102" s="10">
        <v>1</v>
      </c>
      <c r="I102" s="10">
        <v>1</v>
      </c>
      <c r="J102" s="10"/>
      <c r="K102" s="10"/>
      <c r="L102" s="71"/>
      <c r="M102" s="10"/>
      <c r="N102" s="61"/>
    </row>
    <row r="103" spans="3:14" x14ac:dyDescent="0.2">
      <c r="C103" s="55" t="s">
        <v>124</v>
      </c>
      <c r="D103" s="32" t="s">
        <v>125</v>
      </c>
      <c r="E103" s="10"/>
      <c r="F103" s="10" t="s">
        <v>7</v>
      </c>
      <c r="G103" s="10"/>
      <c r="H103" s="10">
        <v>1</v>
      </c>
      <c r="I103" s="10">
        <v>1</v>
      </c>
      <c r="J103" s="10"/>
      <c r="K103" s="10"/>
      <c r="L103" s="71"/>
      <c r="M103" s="10"/>
      <c r="N103" s="61"/>
    </row>
    <row r="104" spans="3:14" ht="13.5" thickBot="1" x14ac:dyDescent="0.25">
      <c r="C104" s="65" t="s">
        <v>126</v>
      </c>
      <c r="D104" s="96" t="s">
        <v>127</v>
      </c>
      <c r="E104" s="66"/>
      <c r="F104" s="66" t="s">
        <v>7</v>
      </c>
      <c r="G104" s="66"/>
      <c r="H104" s="66">
        <v>1</v>
      </c>
      <c r="I104" s="66">
        <v>1</v>
      </c>
      <c r="J104" s="66"/>
      <c r="K104" s="66"/>
      <c r="L104" s="97"/>
      <c r="M104" s="66"/>
      <c r="N104" s="67"/>
    </row>
    <row r="105" spans="3:14" ht="3" customHeight="1" x14ac:dyDescent="0.2">
      <c r="D105" s="4"/>
      <c r="E105" s="2"/>
      <c r="F105" s="2"/>
      <c r="G105" s="2"/>
      <c r="H105" s="2"/>
      <c r="I105" s="2"/>
      <c r="J105" s="2"/>
      <c r="K105" s="2"/>
      <c r="L105" s="76"/>
      <c r="M105" s="2"/>
      <c r="N105" s="2"/>
    </row>
    <row r="106" spans="3:14" x14ac:dyDescent="0.2"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x14ac:dyDescent="0.2"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2"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x14ac:dyDescent="0.2"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x14ac:dyDescent="0.2">
      <c r="D110" s="4"/>
      <c r="E110" s="2"/>
      <c r="F110" s="6"/>
      <c r="G110" s="5"/>
      <c r="H110" s="2"/>
      <c r="I110" s="2"/>
      <c r="J110" s="2"/>
      <c r="K110" s="2"/>
      <c r="L110" s="2"/>
      <c r="M110" s="2"/>
      <c r="N110" s="2"/>
    </row>
    <row r="111" spans="3:14" x14ac:dyDescent="0.2"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3:14" x14ac:dyDescent="0.2">
      <c r="D112" s="4"/>
      <c r="E112" s="2"/>
      <c r="F112" s="2"/>
      <c r="G112" s="5"/>
      <c r="H112" s="2"/>
      <c r="I112" s="2"/>
      <c r="J112" s="2"/>
      <c r="K112" s="2"/>
      <c r="L112" s="2"/>
      <c r="M112" s="2"/>
      <c r="N112" s="2"/>
    </row>
    <row r="113" spans="4:14" x14ac:dyDescent="0.2">
      <c r="D113" s="4"/>
      <c r="E113" s="2"/>
      <c r="F113" s="2"/>
      <c r="G113" s="5"/>
      <c r="H113" s="2"/>
      <c r="I113" s="2"/>
      <c r="J113" s="2"/>
      <c r="K113" s="2"/>
      <c r="L113" s="2"/>
      <c r="M113" s="2"/>
      <c r="N113" s="2"/>
    </row>
    <row r="114" spans="4:14" x14ac:dyDescent="0.2"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4:14" x14ac:dyDescent="0.2"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4:14" x14ac:dyDescent="0.2"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4:14" x14ac:dyDescent="0.2"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4:14" x14ac:dyDescent="0.2"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4:14" x14ac:dyDescent="0.2">
      <c r="D119" s="4"/>
      <c r="E119" s="2"/>
      <c r="F119" s="6"/>
      <c r="G119" s="2"/>
      <c r="H119" s="2"/>
      <c r="I119" s="2"/>
      <c r="J119" s="2"/>
      <c r="K119" s="2"/>
      <c r="L119" s="2"/>
      <c r="M119" s="2"/>
      <c r="N119" s="2"/>
    </row>
    <row r="120" spans="4:14" x14ac:dyDescent="0.2"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4:14" x14ac:dyDescent="0.2"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4:14" x14ac:dyDescent="0.2"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4:14" x14ac:dyDescent="0.2"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4:14" x14ac:dyDescent="0.2"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4:14" x14ac:dyDescent="0.2"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4:14" x14ac:dyDescent="0.2"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4:14" x14ac:dyDescent="0.2">
      <c r="D127" s="24"/>
      <c r="E127" s="22"/>
      <c r="F127" s="22"/>
      <c r="G127" s="22"/>
      <c r="H127" s="22"/>
      <c r="I127" s="22"/>
      <c r="J127" s="22"/>
      <c r="K127" s="2"/>
      <c r="L127" s="2"/>
      <c r="M127" s="2"/>
      <c r="N127" s="22"/>
    </row>
    <row r="128" spans="4:14" x14ac:dyDescent="0.2">
      <c r="D128" s="2"/>
      <c r="E128" s="22"/>
      <c r="F128" s="22"/>
      <c r="G128" s="24"/>
      <c r="H128" s="22"/>
      <c r="I128" s="22"/>
      <c r="J128" s="22"/>
      <c r="K128" s="2"/>
      <c r="L128" s="2"/>
      <c r="M128" s="22"/>
      <c r="N128" s="22"/>
    </row>
    <row r="129" spans="4:14" x14ac:dyDescent="0.2">
      <c r="D129" s="4"/>
      <c r="E129" s="22"/>
      <c r="F129" s="22"/>
      <c r="G129" s="22"/>
      <c r="H129" s="22"/>
      <c r="I129" s="22"/>
      <c r="J129" s="22"/>
      <c r="K129" s="2"/>
      <c r="L129" s="2"/>
      <c r="M129" s="22"/>
      <c r="N129" s="22"/>
    </row>
    <row r="130" spans="4:14" x14ac:dyDescent="0.2">
      <c r="D130" s="4"/>
      <c r="E130" s="22"/>
      <c r="F130" s="22"/>
      <c r="G130" s="22"/>
      <c r="H130" s="22"/>
      <c r="I130" s="22"/>
      <c r="J130" s="22"/>
      <c r="K130" s="2"/>
      <c r="L130" s="2"/>
      <c r="M130" s="2"/>
      <c r="N130" s="22"/>
    </row>
    <row r="131" spans="4:14" x14ac:dyDescent="0.2">
      <c r="D131" s="4"/>
      <c r="E131" s="22"/>
      <c r="F131" s="22"/>
      <c r="G131" s="22"/>
      <c r="H131" s="22"/>
      <c r="I131" s="22"/>
      <c r="J131" s="22"/>
      <c r="K131" s="2"/>
      <c r="L131" s="2"/>
      <c r="M131" s="2"/>
      <c r="N131" s="22"/>
    </row>
    <row r="158" spans="15:18" x14ac:dyDescent="0.2">
      <c r="O158" s="45"/>
      <c r="P158" s="45"/>
      <c r="R158" s="24"/>
    </row>
    <row r="159" spans="15:18" x14ac:dyDescent="0.2">
      <c r="O159" s="24"/>
      <c r="P159" s="24"/>
      <c r="Q159" s="24"/>
      <c r="R159" s="24"/>
    </row>
    <row r="160" spans="15:18" x14ac:dyDescent="0.2">
      <c r="O160" s="24"/>
      <c r="P160" s="24"/>
      <c r="Q160" s="24"/>
      <c r="R160" s="24"/>
    </row>
    <row r="161" spans="15:18" x14ac:dyDescent="0.2">
      <c r="O161" s="24"/>
      <c r="P161" s="24"/>
      <c r="Q161" s="24"/>
      <c r="R161" s="24"/>
    </row>
    <row r="162" spans="15:18" x14ac:dyDescent="0.2">
      <c r="O162" s="24"/>
      <c r="P162" s="24"/>
      <c r="Q162" s="24"/>
      <c r="R162" s="24"/>
    </row>
    <row r="163" spans="15:18" x14ac:dyDescent="0.2">
      <c r="O163" s="24"/>
      <c r="P163" s="24"/>
      <c r="Q163" s="24"/>
      <c r="R163" s="24"/>
    </row>
    <row r="164" spans="15:18" x14ac:dyDescent="0.2">
      <c r="O164" s="24"/>
      <c r="P164" s="24"/>
      <c r="Q164" s="24"/>
      <c r="R164" s="24"/>
    </row>
    <row r="165" spans="15:18" x14ac:dyDescent="0.2">
      <c r="O165" s="24"/>
      <c r="P165" s="24"/>
      <c r="Q165" s="24"/>
      <c r="R165" s="24"/>
    </row>
    <row r="166" spans="15:18" x14ac:dyDescent="0.2">
      <c r="O166" s="24"/>
      <c r="P166" s="24"/>
      <c r="Q166" s="24"/>
      <c r="R166" s="24"/>
    </row>
    <row r="167" spans="15:18" x14ac:dyDescent="0.2">
      <c r="O167" s="24"/>
      <c r="P167" s="24"/>
      <c r="Q167" s="24"/>
      <c r="R167" s="24"/>
    </row>
    <row r="168" spans="15:18" x14ac:dyDescent="0.2">
      <c r="O168" s="24"/>
      <c r="P168" s="24"/>
      <c r="Q168" s="24"/>
      <c r="R168" s="24"/>
    </row>
    <row r="169" spans="15:18" x14ac:dyDescent="0.2">
      <c r="O169" s="24"/>
      <c r="P169" s="24"/>
      <c r="Q169" s="24"/>
      <c r="R169" s="24"/>
    </row>
    <row r="170" spans="15:18" x14ac:dyDescent="0.2">
      <c r="O170" s="24"/>
      <c r="P170" s="24"/>
      <c r="Q170" s="24"/>
      <c r="R170" s="24"/>
    </row>
    <row r="171" spans="15:18" x14ac:dyDescent="0.2">
      <c r="O171" s="24"/>
      <c r="P171" s="24"/>
      <c r="Q171" s="24"/>
      <c r="R171" s="24"/>
    </row>
    <row r="172" spans="15:18" x14ac:dyDescent="0.2">
      <c r="O172" s="24"/>
      <c r="P172" s="24"/>
      <c r="Q172" s="24"/>
      <c r="R172" s="24"/>
    </row>
    <row r="173" spans="15:18" x14ac:dyDescent="0.2">
      <c r="O173" s="24"/>
      <c r="P173" s="24"/>
      <c r="Q173" s="24"/>
      <c r="R173" s="24"/>
    </row>
    <row r="174" spans="15:18" x14ac:dyDescent="0.2">
      <c r="O174" s="24"/>
      <c r="P174" s="24"/>
      <c r="Q174" s="24"/>
      <c r="R174" s="24"/>
    </row>
    <row r="175" spans="15:18" x14ac:dyDescent="0.2">
      <c r="O175" s="24"/>
      <c r="P175" s="24"/>
      <c r="Q175" s="24"/>
      <c r="R175" s="24"/>
    </row>
    <row r="176" spans="15:18" x14ac:dyDescent="0.2">
      <c r="O176" s="24"/>
      <c r="P176" s="24"/>
      <c r="Q176" s="24"/>
      <c r="R176" s="24"/>
    </row>
    <row r="177" spans="15:18" x14ac:dyDescent="0.2">
      <c r="O177" s="24"/>
      <c r="P177" s="24"/>
      <c r="Q177" s="24"/>
      <c r="R177" s="24"/>
    </row>
    <row r="178" spans="15:18" x14ac:dyDescent="0.2">
      <c r="O178" s="24"/>
      <c r="P178" s="24"/>
      <c r="Q178" s="24"/>
      <c r="R178" s="24"/>
    </row>
    <row r="179" spans="15:18" x14ac:dyDescent="0.2">
      <c r="O179" s="24"/>
      <c r="P179" s="24"/>
      <c r="Q179" s="24"/>
      <c r="R179" s="24"/>
    </row>
    <row r="180" spans="15:18" x14ac:dyDescent="0.2">
      <c r="O180" s="24"/>
      <c r="P180" s="24"/>
      <c r="Q180" s="24"/>
      <c r="R180" s="24"/>
    </row>
    <row r="181" spans="15:18" x14ac:dyDescent="0.2">
      <c r="O181" s="24"/>
      <c r="P181" s="24"/>
      <c r="Q181" s="24"/>
      <c r="R181" s="24"/>
    </row>
    <row r="182" spans="15:18" x14ac:dyDescent="0.2">
      <c r="O182" s="24"/>
      <c r="P182" s="24"/>
      <c r="Q182" s="24"/>
      <c r="R182" s="24"/>
    </row>
    <row r="183" spans="15:18" x14ac:dyDescent="0.2">
      <c r="O183" s="24"/>
      <c r="P183" s="24"/>
      <c r="Q183" s="24"/>
      <c r="R183" s="24"/>
    </row>
    <row r="184" spans="15:18" x14ac:dyDescent="0.2">
      <c r="O184" s="24"/>
      <c r="P184" s="24"/>
      <c r="Q184" s="24"/>
      <c r="R184" s="24"/>
    </row>
    <row r="185" spans="15:18" x14ac:dyDescent="0.2">
      <c r="O185" s="24"/>
      <c r="P185" s="24"/>
      <c r="Q185" s="24"/>
      <c r="R185" s="24"/>
    </row>
    <row r="186" spans="15:18" x14ac:dyDescent="0.2">
      <c r="O186" s="24"/>
      <c r="P186" s="24"/>
      <c r="Q186" s="24"/>
      <c r="R186" s="24"/>
    </row>
    <row r="187" spans="15:18" x14ac:dyDescent="0.2">
      <c r="O187" s="24"/>
      <c r="P187" s="24"/>
      <c r="Q187" s="24"/>
      <c r="R187" s="24"/>
    </row>
    <row r="188" spans="15:18" x14ac:dyDescent="0.2">
      <c r="O188" s="24"/>
      <c r="P188" s="24"/>
      <c r="Q188" s="24"/>
      <c r="R188" s="24"/>
    </row>
    <row r="189" spans="15:18" x14ac:dyDescent="0.2">
      <c r="O189" s="24"/>
      <c r="P189" s="24"/>
      <c r="Q189" s="24"/>
      <c r="R189" s="24"/>
    </row>
    <row r="190" spans="15:18" x14ac:dyDescent="0.2">
      <c r="O190" s="24"/>
      <c r="P190" s="24"/>
      <c r="Q190" s="24"/>
      <c r="R190" s="24"/>
    </row>
    <row r="191" spans="15:18" x14ac:dyDescent="0.2">
      <c r="O191" s="24"/>
      <c r="P191" s="24"/>
      <c r="Q191" s="24"/>
      <c r="R191" s="24"/>
    </row>
    <row r="192" spans="15:18" x14ac:dyDescent="0.2">
      <c r="O192" s="24"/>
      <c r="P192" s="24"/>
      <c r="Q192" s="24"/>
    </row>
  </sheetData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0"/>
  <sheetViews>
    <sheetView zoomScale="60" zoomScaleNormal="60" workbookViewId="0">
      <selection sqref="A1:L50"/>
    </sheetView>
  </sheetViews>
  <sheetFormatPr defaultRowHeight="13.5" customHeight="1" x14ac:dyDescent="0.25"/>
  <cols>
    <col min="1" max="1" width="2.28515625" style="107" customWidth="1"/>
    <col min="2" max="2" width="10.85546875" style="139" customWidth="1"/>
    <col min="3" max="3" width="8.7109375" style="139" customWidth="1"/>
    <col min="4" max="4" width="16.42578125" style="107" customWidth="1"/>
    <col min="5" max="5" width="18.42578125" style="107" customWidth="1"/>
    <col min="6" max="6" width="19.7109375" style="107" customWidth="1"/>
    <col min="7" max="7" width="2.85546875" style="107" customWidth="1"/>
    <col min="8" max="8" width="10.85546875" style="139" customWidth="1"/>
    <col min="9" max="9" width="8.7109375" style="139" customWidth="1"/>
    <col min="10" max="10" width="16.85546875" style="107" customWidth="1"/>
    <col min="11" max="11" width="18.42578125" style="107" customWidth="1"/>
    <col min="12" max="12" width="19.7109375" style="107" customWidth="1"/>
    <col min="13" max="14" width="9.140625" style="107"/>
    <col min="15" max="15" width="20.85546875" style="107" customWidth="1"/>
    <col min="16" max="16384" width="9.140625" style="107"/>
  </cols>
  <sheetData>
    <row r="1" spans="2:12" s="103" customFormat="1" ht="17.25" customHeight="1" x14ac:dyDescent="0.25">
      <c r="B1" s="101" t="s">
        <v>128</v>
      </c>
      <c r="C1" s="102"/>
      <c r="H1" s="101" t="s">
        <v>129</v>
      </c>
      <c r="I1" s="102"/>
    </row>
    <row r="2" spans="2:12" s="103" customFormat="1" ht="17.25" customHeight="1" x14ac:dyDescent="0.25">
      <c r="B2" s="194" t="s">
        <v>130</v>
      </c>
      <c r="C2" s="194"/>
      <c r="D2" s="194"/>
      <c r="E2" s="194"/>
      <c r="F2" s="194"/>
      <c r="H2" s="101"/>
      <c r="I2" s="102"/>
    </row>
    <row r="3" spans="2:12" ht="13.5" customHeight="1" x14ac:dyDescent="0.25">
      <c r="B3" s="104" t="s">
        <v>131</v>
      </c>
      <c r="C3" s="104"/>
      <c r="D3" s="105" t="s">
        <v>132</v>
      </c>
      <c r="E3" s="105" t="s">
        <v>133</v>
      </c>
      <c r="F3" s="80" t="s">
        <v>134</v>
      </c>
      <c r="G3" s="106"/>
      <c r="H3" s="104" t="s">
        <v>131</v>
      </c>
      <c r="I3" s="104"/>
      <c r="J3" s="105" t="s">
        <v>132</v>
      </c>
      <c r="K3" s="105" t="s">
        <v>133</v>
      </c>
      <c r="L3" s="80" t="s">
        <v>134</v>
      </c>
    </row>
    <row r="4" spans="2:12" ht="13.5" customHeight="1" x14ac:dyDescent="0.25">
      <c r="B4" s="104">
        <v>930</v>
      </c>
      <c r="C4" s="104" t="s">
        <v>135</v>
      </c>
      <c r="D4" s="105" t="s">
        <v>136</v>
      </c>
      <c r="E4" s="105" t="s">
        <v>137</v>
      </c>
      <c r="F4" s="207" t="s">
        <v>138</v>
      </c>
      <c r="G4" s="108"/>
      <c r="H4" s="104">
        <v>930</v>
      </c>
      <c r="I4" s="104" t="s">
        <v>135</v>
      </c>
      <c r="J4" s="105" t="s">
        <v>139</v>
      </c>
      <c r="K4" s="105" t="s">
        <v>137</v>
      </c>
      <c r="L4" s="196" t="s">
        <v>140</v>
      </c>
    </row>
    <row r="5" spans="2:12" ht="13.5" customHeight="1" x14ac:dyDescent="0.25">
      <c r="B5" s="104">
        <v>935</v>
      </c>
      <c r="C5" s="104">
        <v>2</v>
      </c>
      <c r="D5" s="105"/>
      <c r="E5" s="105" t="s">
        <v>137</v>
      </c>
      <c r="F5" s="208"/>
      <c r="G5" s="108"/>
      <c r="H5" s="104">
        <v>940</v>
      </c>
      <c r="I5" s="104">
        <v>2</v>
      </c>
      <c r="J5" s="105"/>
      <c r="K5" s="105" t="s">
        <v>137</v>
      </c>
      <c r="L5" s="197"/>
    </row>
    <row r="6" spans="2:12" ht="13.5" customHeight="1" x14ac:dyDescent="0.25">
      <c r="B6" s="104">
        <v>940</v>
      </c>
      <c r="C6" s="104">
        <v>3</v>
      </c>
      <c r="D6" s="105"/>
      <c r="E6" s="105" t="s">
        <v>137</v>
      </c>
      <c r="F6" s="208"/>
      <c r="G6" s="108"/>
      <c r="H6" s="104">
        <v>950</v>
      </c>
      <c r="I6" s="104">
        <v>3</v>
      </c>
      <c r="J6" s="105"/>
      <c r="K6" s="105" t="s">
        <v>137</v>
      </c>
      <c r="L6" s="197"/>
    </row>
    <row r="7" spans="2:12" ht="13.5" customHeight="1" x14ac:dyDescent="0.25">
      <c r="B7" s="104">
        <v>945</v>
      </c>
      <c r="C7" s="104">
        <v>4</v>
      </c>
      <c r="D7" s="105"/>
      <c r="E7" s="105" t="s">
        <v>137</v>
      </c>
      <c r="F7" s="208"/>
      <c r="G7" s="108"/>
      <c r="H7" s="104">
        <v>1000</v>
      </c>
      <c r="I7" s="104">
        <v>4</v>
      </c>
      <c r="J7" s="105"/>
      <c r="K7" s="105" t="s">
        <v>137</v>
      </c>
      <c r="L7" s="197"/>
    </row>
    <row r="8" spans="2:12" ht="13.5" customHeight="1" x14ac:dyDescent="0.25">
      <c r="B8" s="104">
        <v>950</v>
      </c>
      <c r="C8" s="104">
        <v>5</v>
      </c>
      <c r="D8" s="105"/>
      <c r="E8" s="105" t="s">
        <v>137</v>
      </c>
      <c r="F8" s="208"/>
      <c r="G8" s="108"/>
      <c r="H8" s="104">
        <v>1010</v>
      </c>
      <c r="I8" s="104">
        <v>5</v>
      </c>
      <c r="J8" s="105"/>
      <c r="K8" s="105" t="s">
        <v>137</v>
      </c>
      <c r="L8" s="197"/>
    </row>
    <row r="9" spans="2:12" ht="13.5" customHeight="1" x14ac:dyDescent="0.25">
      <c r="B9" s="104">
        <v>955</v>
      </c>
      <c r="C9" s="104">
        <v>6</v>
      </c>
      <c r="D9" s="105"/>
      <c r="E9" s="105" t="s">
        <v>137</v>
      </c>
      <c r="F9" s="208"/>
      <c r="G9" s="108"/>
      <c r="H9" s="104">
        <v>1020</v>
      </c>
      <c r="I9" s="104">
        <v>6</v>
      </c>
      <c r="J9" s="105"/>
      <c r="K9" s="105" t="s">
        <v>137</v>
      </c>
      <c r="L9" s="197"/>
    </row>
    <row r="10" spans="2:12" ht="13.5" customHeight="1" x14ac:dyDescent="0.25">
      <c r="B10" s="104">
        <v>1000</v>
      </c>
      <c r="C10" s="104">
        <v>7</v>
      </c>
      <c r="D10" s="105"/>
      <c r="E10" s="105" t="s">
        <v>137</v>
      </c>
      <c r="F10" s="208"/>
      <c r="G10" s="108"/>
      <c r="H10" s="104">
        <v>1030</v>
      </c>
      <c r="I10" s="104">
        <v>7</v>
      </c>
      <c r="J10" s="105"/>
      <c r="K10" s="105" t="s">
        <v>137</v>
      </c>
      <c r="L10" s="197"/>
    </row>
    <row r="11" spans="2:12" ht="13.5" customHeight="1" x14ac:dyDescent="0.25">
      <c r="B11" s="104">
        <v>1005</v>
      </c>
      <c r="C11" s="104">
        <v>1</v>
      </c>
      <c r="D11" s="105" t="s">
        <v>141</v>
      </c>
      <c r="E11" s="105" t="s">
        <v>137</v>
      </c>
      <c r="F11" s="208"/>
      <c r="G11" s="108"/>
      <c r="H11" s="104">
        <v>1040</v>
      </c>
      <c r="I11" s="104">
        <v>1</v>
      </c>
      <c r="J11" s="105" t="s">
        <v>142</v>
      </c>
      <c r="K11" s="105" t="s">
        <v>137</v>
      </c>
      <c r="L11" s="197"/>
    </row>
    <row r="12" spans="2:12" ht="13.5" customHeight="1" x14ac:dyDescent="0.25">
      <c r="B12" s="104">
        <v>1010</v>
      </c>
      <c r="C12" s="104">
        <v>2</v>
      </c>
      <c r="D12" s="105"/>
      <c r="E12" s="105" t="s">
        <v>137</v>
      </c>
      <c r="F12" s="208"/>
      <c r="G12" s="108"/>
      <c r="H12" s="104">
        <v>1050</v>
      </c>
      <c r="I12" s="104">
        <v>2</v>
      </c>
      <c r="J12" s="105"/>
      <c r="K12" s="105" t="s">
        <v>137</v>
      </c>
      <c r="L12" s="197"/>
    </row>
    <row r="13" spans="2:12" ht="13.5" customHeight="1" x14ac:dyDescent="0.25">
      <c r="B13" s="104">
        <v>1015</v>
      </c>
      <c r="C13" s="104">
        <v>3</v>
      </c>
      <c r="D13" s="105"/>
      <c r="E13" s="105" t="s">
        <v>137</v>
      </c>
      <c r="F13" s="208"/>
      <c r="G13" s="108"/>
      <c r="H13" s="104">
        <v>1100</v>
      </c>
      <c r="I13" s="104">
        <v>3</v>
      </c>
      <c r="J13" s="105"/>
      <c r="K13" s="105" t="s">
        <v>137</v>
      </c>
      <c r="L13" s="198"/>
    </row>
    <row r="14" spans="2:12" ht="13.5" customHeight="1" x14ac:dyDescent="0.25">
      <c r="B14" s="104">
        <v>1020</v>
      </c>
      <c r="C14" s="104">
        <v>1</v>
      </c>
      <c r="D14" s="105" t="s">
        <v>143</v>
      </c>
      <c r="E14" s="105"/>
      <c r="F14" s="208"/>
      <c r="G14" s="109"/>
      <c r="H14" s="104">
        <v>1115</v>
      </c>
      <c r="I14" s="104">
        <v>1</v>
      </c>
      <c r="J14" s="105" t="s">
        <v>144</v>
      </c>
      <c r="K14" s="105" t="s">
        <v>137</v>
      </c>
      <c r="L14" s="200" t="s">
        <v>145</v>
      </c>
    </row>
    <row r="15" spans="2:12" ht="13.5" customHeight="1" x14ac:dyDescent="0.25">
      <c r="B15" s="104">
        <v>1025</v>
      </c>
      <c r="C15" s="104">
        <v>2</v>
      </c>
      <c r="D15" s="105" t="s">
        <v>143</v>
      </c>
      <c r="E15" s="105"/>
      <c r="F15" s="209"/>
      <c r="G15" s="109"/>
      <c r="H15" s="104">
        <v>1125</v>
      </c>
      <c r="I15" s="104">
        <v>2</v>
      </c>
      <c r="J15" s="105"/>
      <c r="K15" s="105" t="s">
        <v>137</v>
      </c>
      <c r="L15" s="201"/>
    </row>
    <row r="16" spans="2:12" ht="13.5" customHeight="1" x14ac:dyDescent="0.25">
      <c r="B16" s="104">
        <v>1040</v>
      </c>
      <c r="C16" s="104">
        <v>1</v>
      </c>
      <c r="D16" s="105" t="s">
        <v>146</v>
      </c>
      <c r="E16" s="105" t="s">
        <v>137</v>
      </c>
      <c r="F16" s="210" t="s">
        <v>147</v>
      </c>
      <c r="G16" s="109"/>
      <c r="H16" s="104">
        <v>1135</v>
      </c>
      <c r="I16" s="104">
        <v>3</v>
      </c>
      <c r="J16" s="105"/>
      <c r="K16" s="105" t="s">
        <v>137</v>
      </c>
      <c r="L16" s="201"/>
    </row>
    <row r="17" spans="2:14" ht="13.5" customHeight="1" x14ac:dyDescent="0.25">
      <c r="B17" s="104">
        <v>1048</v>
      </c>
      <c r="C17" s="104">
        <v>2</v>
      </c>
      <c r="D17" s="105"/>
      <c r="E17" s="105" t="s">
        <v>137</v>
      </c>
      <c r="F17" s="211"/>
      <c r="G17" s="109"/>
      <c r="H17" s="104">
        <v>1145</v>
      </c>
      <c r="I17" s="104">
        <v>4</v>
      </c>
      <c r="J17" s="105"/>
      <c r="K17" s="105" t="s">
        <v>137</v>
      </c>
      <c r="L17" s="201"/>
    </row>
    <row r="18" spans="2:14" ht="13.5" customHeight="1" x14ac:dyDescent="0.25">
      <c r="B18" s="104">
        <v>1056</v>
      </c>
      <c r="C18" s="104">
        <v>3</v>
      </c>
      <c r="D18" s="105"/>
      <c r="E18" s="105" t="s">
        <v>137</v>
      </c>
      <c r="F18" s="211"/>
      <c r="G18" s="109"/>
      <c r="H18" s="104">
        <v>1155</v>
      </c>
      <c r="I18" s="104">
        <v>5</v>
      </c>
      <c r="J18" s="105"/>
      <c r="K18" s="105" t="s">
        <v>137</v>
      </c>
      <c r="L18" s="201"/>
    </row>
    <row r="19" spans="2:14" ht="13.5" customHeight="1" x14ac:dyDescent="0.25">
      <c r="B19" s="104">
        <v>1110</v>
      </c>
      <c r="C19" s="104">
        <v>1</v>
      </c>
      <c r="D19" s="105" t="s">
        <v>148</v>
      </c>
      <c r="E19" s="105" t="s">
        <v>137</v>
      </c>
      <c r="F19" s="211"/>
      <c r="G19" s="109"/>
      <c r="H19" s="104">
        <v>1205</v>
      </c>
      <c r="I19" s="104">
        <v>1</v>
      </c>
      <c r="J19" s="105" t="s">
        <v>149</v>
      </c>
      <c r="K19" s="105" t="s">
        <v>137</v>
      </c>
      <c r="L19" s="201"/>
    </row>
    <row r="20" spans="2:14" ht="13.5" customHeight="1" x14ac:dyDescent="0.25">
      <c r="B20" s="104">
        <v>1118</v>
      </c>
      <c r="C20" s="104">
        <v>2</v>
      </c>
      <c r="D20" s="105"/>
      <c r="E20" s="105" t="s">
        <v>137</v>
      </c>
      <c r="F20" s="211"/>
      <c r="G20" s="109"/>
      <c r="H20" s="104">
        <v>1205</v>
      </c>
      <c r="I20" s="104">
        <v>2</v>
      </c>
      <c r="J20" s="105"/>
      <c r="K20" s="105" t="s">
        <v>137</v>
      </c>
      <c r="L20" s="202"/>
    </row>
    <row r="21" spans="2:14" ht="13.5" customHeight="1" x14ac:dyDescent="0.25">
      <c r="B21" s="104">
        <v>1126</v>
      </c>
      <c r="C21" s="104">
        <v>3</v>
      </c>
      <c r="D21" s="105"/>
      <c r="E21" s="105" t="s">
        <v>137</v>
      </c>
      <c r="F21" s="211"/>
      <c r="G21" s="109"/>
      <c r="H21" s="110"/>
      <c r="I21" s="111"/>
      <c r="J21" s="112"/>
      <c r="K21" s="112"/>
      <c r="L21" s="113"/>
    </row>
    <row r="22" spans="2:14" ht="13.5" customHeight="1" x14ac:dyDescent="0.25">
      <c r="B22" s="104">
        <v>1135</v>
      </c>
      <c r="C22" s="104">
        <v>1</v>
      </c>
      <c r="D22" s="105" t="s">
        <v>150</v>
      </c>
      <c r="E22" s="105" t="s">
        <v>137</v>
      </c>
      <c r="F22" s="211"/>
      <c r="G22" s="109"/>
      <c r="H22" s="114">
        <v>1230</v>
      </c>
      <c r="I22" s="115" t="s">
        <v>151</v>
      </c>
      <c r="J22" s="106"/>
      <c r="K22" s="106"/>
      <c r="L22" s="116"/>
    </row>
    <row r="23" spans="2:14" ht="13.5" customHeight="1" x14ac:dyDescent="0.25">
      <c r="B23" s="104">
        <v>1145</v>
      </c>
      <c r="C23" s="104">
        <v>2</v>
      </c>
      <c r="D23" s="105"/>
      <c r="E23" s="105" t="s">
        <v>137</v>
      </c>
      <c r="F23" s="211"/>
      <c r="G23" s="109"/>
      <c r="H23" s="117"/>
      <c r="I23" s="118"/>
      <c r="J23" s="119"/>
      <c r="K23" s="119"/>
      <c r="L23" s="120"/>
      <c r="M23" s="121"/>
      <c r="N23" s="121"/>
    </row>
    <row r="24" spans="2:14" ht="13.5" customHeight="1" x14ac:dyDescent="0.25">
      <c r="B24" s="104">
        <v>1155</v>
      </c>
      <c r="C24" s="104">
        <v>3</v>
      </c>
      <c r="D24" s="105"/>
      <c r="E24" s="105" t="s">
        <v>137</v>
      </c>
      <c r="F24" s="211"/>
      <c r="G24" s="109"/>
      <c r="H24" s="122">
        <v>150</v>
      </c>
      <c r="I24" s="122" t="s">
        <v>152</v>
      </c>
      <c r="J24" s="123" t="s">
        <v>153</v>
      </c>
      <c r="K24" s="105" t="s">
        <v>137</v>
      </c>
      <c r="L24" s="200" t="s">
        <v>140</v>
      </c>
      <c r="M24" s="121"/>
      <c r="N24" s="121"/>
    </row>
    <row r="25" spans="2:14" ht="13.5" customHeight="1" x14ac:dyDescent="0.25">
      <c r="B25" s="104">
        <v>1205</v>
      </c>
      <c r="C25" s="104">
        <v>4</v>
      </c>
      <c r="D25" s="105"/>
      <c r="E25" s="105" t="s">
        <v>137</v>
      </c>
      <c r="F25" s="211"/>
      <c r="G25" s="109"/>
      <c r="H25" s="104">
        <v>200</v>
      </c>
      <c r="I25" s="122"/>
      <c r="J25" s="123" t="s">
        <v>112</v>
      </c>
      <c r="K25" s="105" t="s">
        <v>137</v>
      </c>
      <c r="L25" s="201"/>
      <c r="M25" s="121"/>
      <c r="N25" s="121"/>
    </row>
    <row r="26" spans="2:14" ht="13.5" customHeight="1" x14ac:dyDescent="0.25">
      <c r="B26" s="104">
        <v>1215</v>
      </c>
      <c r="C26" s="104">
        <v>5</v>
      </c>
      <c r="D26" s="105"/>
      <c r="E26" s="105" t="s">
        <v>137</v>
      </c>
      <c r="F26" s="211"/>
      <c r="G26" s="109"/>
      <c r="H26" s="104">
        <v>210</v>
      </c>
      <c r="I26" s="104"/>
      <c r="J26" s="105" t="s">
        <v>154</v>
      </c>
      <c r="K26" s="105" t="s">
        <v>137</v>
      </c>
      <c r="L26" s="201"/>
      <c r="M26" s="121"/>
      <c r="N26" s="121"/>
    </row>
    <row r="27" spans="2:14" ht="13.5" customHeight="1" x14ac:dyDescent="0.25">
      <c r="B27" s="104">
        <v>1225</v>
      </c>
      <c r="C27" s="104">
        <v>6</v>
      </c>
      <c r="D27" s="105"/>
      <c r="E27" s="105" t="s">
        <v>137</v>
      </c>
      <c r="F27" s="211"/>
      <c r="G27" s="121"/>
      <c r="H27" s="104">
        <v>220</v>
      </c>
      <c r="I27" s="104"/>
      <c r="J27" s="105" t="s">
        <v>112</v>
      </c>
      <c r="K27" s="105" t="s">
        <v>137</v>
      </c>
      <c r="L27" s="201"/>
      <c r="M27" s="121"/>
      <c r="N27" s="121"/>
    </row>
    <row r="28" spans="2:14" ht="13.5" customHeight="1" x14ac:dyDescent="0.25">
      <c r="B28" s="104">
        <v>1235</v>
      </c>
      <c r="C28" s="104">
        <v>7</v>
      </c>
      <c r="D28" s="105"/>
      <c r="E28" s="105" t="s">
        <v>137</v>
      </c>
      <c r="F28" s="212"/>
      <c r="G28" s="121"/>
      <c r="H28" s="104">
        <v>230</v>
      </c>
      <c r="I28" s="104"/>
      <c r="J28" s="105" t="s">
        <v>114</v>
      </c>
      <c r="K28" s="105" t="s">
        <v>137</v>
      </c>
      <c r="L28" s="201"/>
    </row>
    <row r="29" spans="2:14" ht="13.5" customHeight="1" x14ac:dyDescent="0.25">
      <c r="B29" s="110"/>
      <c r="C29" s="111"/>
      <c r="D29" s="112"/>
      <c r="E29" s="112"/>
      <c r="F29" s="124"/>
      <c r="G29" s="121"/>
      <c r="H29" s="125">
        <v>240</v>
      </c>
      <c r="I29" s="104"/>
      <c r="J29" s="105" t="s">
        <v>116</v>
      </c>
      <c r="K29" s="105" t="s">
        <v>137</v>
      </c>
      <c r="L29" s="202"/>
      <c r="M29" s="121"/>
      <c r="N29" s="121"/>
    </row>
    <row r="30" spans="2:14" ht="13.5" customHeight="1" x14ac:dyDescent="0.25">
      <c r="B30" s="114">
        <v>1240</v>
      </c>
      <c r="C30" s="115" t="s">
        <v>151</v>
      </c>
      <c r="D30" s="106"/>
      <c r="E30" s="106"/>
      <c r="F30" s="126"/>
      <c r="G30" s="121"/>
      <c r="H30" s="104">
        <v>255</v>
      </c>
      <c r="I30" s="125"/>
      <c r="J30" s="127" t="s">
        <v>149</v>
      </c>
      <c r="K30" s="105" t="s">
        <v>137</v>
      </c>
      <c r="L30" s="200" t="s">
        <v>145</v>
      </c>
      <c r="M30" s="128"/>
      <c r="N30" s="128"/>
    </row>
    <row r="31" spans="2:14" ht="13.5" customHeight="1" x14ac:dyDescent="0.25">
      <c r="B31" s="129"/>
      <c r="C31" s="130"/>
      <c r="D31" s="131"/>
      <c r="E31" s="131"/>
      <c r="F31" s="132"/>
      <c r="G31" s="121"/>
      <c r="H31" s="104">
        <v>305</v>
      </c>
      <c r="I31" s="104"/>
      <c r="J31" s="105" t="s">
        <v>155</v>
      </c>
      <c r="K31" s="105" t="s">
        <v>137</v>
      </c>
      <c r="L31" s="201"/>
      <c r="M31" s="121"/>
      <c r="N31" s="121"/>
    </row>
    <row r="32" spans="2:14" ht="13.5" customHeight="1" x14ac:dyDescent="0.25">
      <c r="B32" s="104">
        <v>150</v>
      </c>
      <c r="C32" s="104" t="s">
        <v>152</v>
      </c>
      <c r="D32" s="105" t="s">
        <v>156</v>
      </c>
      <c r="E32" s="105" t="s">
        <v>137</v>
      </c>
      <c r="F32" s="199" t="s">
        <v>138</v>
      </c>
      <c r="G32" s="121"/>
      <c r="H32" s="104">
        <v>315</v>
      </c>
      <c r="I32" s="133"/>
      <c r="J32" s="105" t="s">
        <v>112</v>
      </c>
      <c r="K32" s="105" t="s">
        <v>137</v>
      </c>
      <c r="L32" s="201"/>
      <c r="M32" s="121"/>
      <c r="N32" s="121"/>
    </row>
    <row r="33" spans="2:14" ht="13.5" customHeight="1" x14ac:dyDescent="0.25">
      <c r="B33" s="104">
        <v>155</v>
      </c>
      <c r="C33" s="133"/>
      <c r="D33" s="105" t="s">
        <v>112</v>
      </c>
      <c r="E33" s="105" t="s">
        <v>137</v>
      </c>
      <c r="F33" s="199"/>
      <c r="G33" s="121"/>
      <c r="H33" s="104">
        <v>325</v>
      </c>
      <c r="I33" s="133"/>
      <c r="J33" s="105" t="s">
        <v>114</v>
      </c>
      <c r="K33" s="105" t="s">
        <v>137</v>
      </c>
      <c r="L33" s="202"/>
      <c r="M33" s="121"/>
      <c r="N33" s="121"/>
    </row>
    <row r="34" spans="2:14" ht="13.5" customHeight="1" x14ac:dyDescent="0.25">
      <c r="B34" s="104">
        <v>200</v>
      </c>
      <c r="C34" s="104"/>
      <c r="D34" s="105" t="s">
        <v>157</v>
      </c>
      <c r="E34" s="105" t="s">
        <v>137</v>
      </c>
      <c r="F34" s="199"/>
      <c r="G34" s="121"/>
      <c r="H34" s="104">
        <v>340</v>
      </c>
      <c r="I34" s="104"/>
      <c r="J34" s="205" t="s">
        <v>158</v>
      </c>
      <c r="K34" s="206"/>
      <c r="L34" s="203" t="s">
        <v>138</v>
      </c>
      <c r="M34" s="121"/>
      <c r="N34" s="121"/>
    </row>
    <row r="35" spans="2:14" ht="13.5" customHeight="1" x14ac:dyDescent="0.25">
      <c r="B35" s="104">
        <v>205</v>
      </c>
      <c r="C35" s="104"/>
      <c r="D35" s="105" t="s">
        <v>112</v>
      </c>
      <c r="E35" s="105" t="s">
        <v>137</v>
      </c>
      <c r="F35" s="199"/>
      <c r="G35" s="121"/>
      <c r="H35" s="104">
        <v>345</v>
      </c>
      <c r="I35" s="104"/>
      <c r="J35" s="205" t="s">
        <v>159</v>
      </c>
      <c r="K35" s="206"/>
      <c r="L35" s="204"/>
    </row>
    <row r="36" spans="2:14" ht="13.5" customHeight="1" x14ac:dyDescent="0.25">
      <c r="B36" s="104">
        <v>210</v>
      </c>
      <c r="C36" s="104"/>
      <c r="D36" s="105" t="s">
        <v>114</v>
      </c>
      <c r="E36" s="105" t="s">
        <v>137</v>
      </c>
      <c r="F36" s="199"/>
      <c r="G36" s="121"/>
      <c r="H36" s="104">
        <v>400</v>
      </c>
      <c r="I36" s="104"/>
      <c r="J36" s="105" t="s">
        <v>160</v>
      </c>
      <c r="K36" s="105" t="s">
        <v>137</v>
      </c>
      <c r="L36" s="134"/>
    </row>
    <row r="37" spans="2:14" ht="13.5" customHeight="1" x14ac:dyDescent="0.25">
      <c r="B37" s="104">
        <v>215</v>
      </c>
      <c r="C37" s="104"/>
      <c r="D37" s="105" t="s">
        <v>116</v>
      </c>
      <c r="E37" s="105" t="s">
        <v>137</v>
      </c>
      <c r="F37" s="199"/>
      <c r="G37" s="121"/>
      <c r="H37" s="135"/>
      <c r="I37" s="135"/>
      <c r="J37" s="128"/>
      <c r="K37" s="128"/>
    </row>
    <row r="38" spans="2:14" ht="13.5" customHeight="1" x14ac:dyDescent="0.25">
      <c r="B38" s="104">
        <v>230</v>
      </c>
      <c r="C38" s="104"/>
      <c r="D38" s="105" t="s">
        <v>161</v>
      </c>
      <c r="E38" s="105"/>
      <c r="F38" s="207" t="s">
        <v>140</v>
      </c>
      <c r="G38" s="121"/>
      <c r="H38" s="195" t="s">
        <v>162</v>
      </c>
      <c r="I38" s="195"/>
      <c r="J38" s="195"/>
      <c r="K38" s="195"/>
      <c r="L38" s="136"/>
    </row>
    <row r="39" spans="2:14" ht="13.5" customHeight="1" x14ac:dyDescent="0.25">
      <c r="B39" s="104">
        <v>235</v>
      </c>
      <c r="C39" s="104"/>
      <c r="D39" s="105" t="s">
        <v>161</v>
      </c>
      <c r="E39" s="105"/>
      <c r="F39" s="209"/>
      <c r="G39" s="121"/>
      <c r="H39" s="195"/>
      <c r="I39" s="195"/>
      <c r="J39" s="195"/>
      <c r="K39" s="195"/>
      <c r="L39" s="136"/>
    </row>
    <row r="40" spans="2:14" ht="13.5" customHeight="1" x14ac:dyDescent="0.25">
      <c r="B40" s="104">
        <v>250</v>
      </c>
      <c r="C40" s="104"/>
      <c r="D40" s="105" t="s">
        <v>163</v>
      </c>
      <c r="E40" s="105" t="s">
        <v>137</v>
      </c>
      <c r="F40" s="210" t="s">
        <v>147</v>
      </c>
      <c r="G40" s="121"/>
      <c r="H40" s="195"/>
      <c r="I40" s="195"/>
      <c r="J40" s="195"/>
      <c r="K40" s="195"/>
      <c r="L40" s="136"/>
    </row>
    <row r="41" spans="2:14" ht="13.5" customHeight="1" x14ac:dyDescent="0.25">
      <c r="B41" s="104">
        <v>300</v>
      </c>
      <c r="C41" s="104"/>
      <c r="D41" s="105" t="s">
        <v>164</v>
      </c>
      <c r="E41" s="105" t="s">
        <v>137</v>
      </c>
      <c r="F41" s="211"/>
      <c r="G41" s="121"/>
      <c r="H41" s="195"/>
      <c r="I41" s="195"/>
      <c r="J41" s="195"/>
      <c r="K41" s="195"/>
      <c r="L41" s="136"/>
    </row>
    <row r="42" spans="2:14" ht="13.5" customHeight="1" x14ac:dyDescent="0.25">
      <c r="B42" s="104">
        <v>310</v>
      </c>
      <c r="C42" s="104"/>
      <c r="D42" s="105" t="s">
        <v>112</v>
      </c>
      <c r="E42" s="105" t="s">
        <v>137</v>
      </c>
      <c r="F42" s="211"/>
      <c r="G42" s="121"/>
      <c r="H42" s="195"/>
      <c r="I42" s="195"/>
      <c r="J42" s="195"/>
      <c r="K42" s="195"/>
      <c r="L42" s="136"/>
    </row>
    <row r="43" spans="2:14" ht="13.5" customHeight="1" x14ac:dyDescent="0.25">
      <c r="B43" s="104">
        <v>325</v>
      </c>
      <c r="C43" s="104"/>
      <c r="D43" s="105" t="s">
        <v>165</v>
      </c>
      <c r="E43" s="105" t="s">
        <v>137</v>
      </c>
      <c r="F43" s="211"/>
      <c r="G43" s="121"/>
      <c r="H43" s="195"/>
      <c r="I43" s="195"/>
      <c r="J43" s="195"/>
      <c r="K43" s="195"/>
      <c r="L43" s="136"/>
    </row>
    <row r="44" spans="2:14" ht="13.5" customHeight="1" x14ac:dyDescent="0.25">
      <c r="B44" s="104">
        <v>335</v>
      </c>
      <c r="C44" s="104"/>
      <c r="D44" s="105" t="s">
        <v>112</v>
      </c>
      <c r="E44" s="105" t="s">
        <v>137</v>
      </c>
      <c r="F44" s="211"/>
      <c r="H44" s="195"/>
      <c r="I44" s="195"/>
      <c r="J44" s="195"/>
      <c r="K44" s="195"/>
      <c r="L44" s="136"/>
    </row>
    <row r="45" spans="2:14" ht="13.5" customHeight="1" x14ac:dyDescent="0.25">
      <c r="B45" s="104">
        <v>345</v>
      </c>
      <c r="C45" s="104"/>
      <c r="D45" s="105" t="s">
        <v>150</v>
      </c>
      <c r="E45" s="105" t="s">
        <v>137</v>
      </c>
      <c r="F45" s="211"/>
      <c r="H45" s="195"/>
      <c r="I45" s="195"/>
      <c r="J45" s="195"/>
      <c r="K45" s="195"/>
      <c r="L45" s="136"/>
    </row>
    <row r="46" spans="2:14" ht="13.5" customHeight="1" x14ac:dyDescent="0.25">
      <c r="B46" s="104">
        <v>355</v>
      </c>
      <c r="C46" s="104"/>
      <c r="D46" s="105" t="s">
        <v>150</v>
      </c>
      <c r="E46" s="105" t="s">
        <v>137</v>
      </c>
      <c r="F46" s="211"/>
      <c r="H46" s="135"/>
      <c r="I46" s="137"/>
      <c r="J46" s="137"/>
      <c r="K46" s="137"/>
      <c r="L46" s="138"/>
    </row>
    <row r="47" spans="2:14" ht="13.5" customHeight="1" x14ac:dyDescent="0.25">
      <c r="B47" s="104">
        <v>405</v>
      </c>
      <c r="C47" s="104"/>
      <c r="D47" s="105" t="s">
        <v>150</v>
      </c>
      <c r="E47" s="105" t="s">
        <v>137</v>
      </c>
      <c r="F47" s="211"/>
      <c r="I47" s="140"/>
      <c r="J47" s="141"/>
      <c r="K47" s="141"/>
      <c r="L47" s="138"/>
    </row>
    <row r="48" spans="2:14" ht="13.5" customHeight="1" x14ac:dyDescent="0.25">
      <c r="B48" s="104">
        <v>415</v>
      </c>
      <c r="C48" s="104"/>
      <c r="D48" s="105" t="s">
        <v>150</v>
      </c>
      <c r="E48" s="105" t="s">
        <v>137</v>
      </c>
      <c r="F48" s="212"/>
    </row>
    <row r="49" spans="2:6" ht="13.5" customHeight="1" x14ac:dyDescent="0.25">
      <c r="B49" s="104">
        <v>430</v>
      </c>
      <c r="C49" s="104"/>
      <c r="D49" s="105" t="s">
        <v>166</v>
      </c>
      <c r="E49" s="105" t="s">
        <v>137</v>
      </c>
      <c r="F49" s="134" t="s">
        <v>140</v>
      </c>
    </row>
    <row r="50" spans="2:6" ht="13.5" customHeight="1" x14ac:dyDescent="0.25">
      <c r="B50" s="135"/>
      <c r="C50" s="135"/>
      <c r="D50" s="128"/>
      <c r="E50" s="128"/>
    </row>
  </sheetData>
  <mergeCells count="14">
    <mergeCell ref="B2:F2"/>
    <mergeCell ref="H38:K45"/>
    <mergeCell ref="L4:L13"/>
    <mergeCell ref="F32:F37"/>
    <mergeCell ref="L24:L29"/>
    <mergeCell ref="L30:L33"/>
    <mergeCell ref="L34:L35"/>
    <mergeCell ref="J34:K34"/>
    <mergeCell ref="J35:K35"/>
    <mergeCell ref="F4:F15"/>
    <mergeCell ref="F38:F39"/>
    <mergeCell ref="F40:F48"/>
    <mergeCell ref="L14:L20"/>
    <mergeCell ref="F16:F28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5"/>
  <sheetViews>
    <sheetView topLeftCell="A38" zoomScale="70" zoomScaleNormal="70" workbookViewId="0">
      <selection activeCell="A69" sqref="A69"/>
    </sheetView>
  </sheetViews>
  <sheetFormatPr defaultRowHeight="14.25" customHeight="1" x14ac:dyDescent="0.2"/>
  <cols>
    <col min="1" max="1" width="7.28515625" style="151" customWidth="1"/>
    <col min="2" max="2" width="3.28515625" style="154" customWidth="1"/>
    <col min="3" max="3" width="3.85546875" style="151" customWidth="1"/>
    <col min="4" max="4" width="23.85546875" style="151" customWidth="1"/>
    <col min="5" max="6" width="7.28515625" style="152" customWidth="1"/>
    <col min="7" max="7" width="7.5703125" style="152" customWidth="1"/>
    <col min="8" max="8" width="8" style="152" customWidth="1"/>
    <col min="9" max="9" width="6.85546875" style="151" customWidth="1"/>
    <col min="10" max="10" width="3" style="154" customWidth="1"/>
    <col min="11" max="11" width="3.85546875" style="151" customWidth="1"/>
    <col min="12" max="12" width="23.7109375" style="151" customWidth="1"/>
    <col min="13" max="14" width="7.140625" style="152" customWidth="1"/>
    <col min="15" max="15" width="7.5703125" style="151" customWidth="1"/>
    <col min="16" max="16" width="8" style="151" customWidth="1"/>
    <col min="17" max="17" width="7" style="152" customWidth="1"/>
    <col min="18" max="18" width="3.140625" style="154" customWidth="1"/>
    <col min="19" max="19" width="3.85546875" style="151" customWidth="1"/>
    <col min="20" max="20" width="23.7109375" style="151" customWidth="1"/>
    <col min="21" max="22" width="7.140625" style="152" customWidth="1"/>
    <col min="23" max="23" width="7.5703125" style="151" customWidth="1"/>
    <col min="24" max="24" width="7.5703125" style="152" customWidth="1"/>
    <col min="25" max="25" width="2.7109375" style="154" customWidth="1"/>
    <col min="26" max="26" width="3.85546875" style="151" customWidth="1"/>
    <col min="27" max="27" width="23.7109375" style="151" customWidth="1"/>
    <col min="28" max="29" width="7.140625" style="152" customWidth="1"/>
    <col min="30" max="30" width="7.5703125" style="154" customWidth="1"/>
    <col min="31" max="31" width="7.140625" style="152" customWidth="1"/>
    <col min="32" max="32" width="5.140625" style="151" customWidth="1"/>
    <col min="33" max="16384" width="9.140625" style="151"/>
  </cols>
  <sheetData>
    <row r="1" spans="1:37" ht="21.75" customHeight="1" x14ac:dyDescent="0.2">
      <c r="B1" s="219" t="s">
        <v>167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F1" s="153"/>
    </row>
    <row r="2" spans="1:37" ht="14.25" customHeight="1" x14ac:dyDescent="0.2">
      <c r="AF2" s="152"/>
    </row>
    <row r="3" spans="1:37" ht="14.25" customHeight="1" x14ac:dyDescent="0.25">
      <c r="B3" s="215">
        <v>0.39583333333333331</v>
      </c>
      <c r="C3" s="216"/>
      <c r="D3" s="217" t="s">
        <v>168</v>
      </c>
      <c r="E3" s="218"/>
      <c r="F3" s="163"/>
      <c r="G3" s="155" t="s">
        <v>169</v>
      </c>
      <c r="H3" s="156" t="s">
        <v>170</v>
      </c>
      <c r="J3" s="215">
        <v>0.4201388888888889</v>
      </c>
      <c r="K3" s="216"/>
      <c r="L3" s="217" t="s">
        <v>171</v>
      </c>
      <c r="M3" s="218"/>
      <c r="N3" s="163"/>
      <c r="O3" s="155" t="s">
        <v>169</v>
      </c>
      <c r="P3" s="156" t="s">
        <v>170</v>
      </c>
      <c r="Q3" s="151"/>
      <c r="R3" s="215">
        <v>0.45555555555555555</v>
      </c>
      <c r="S3" s="216"/>
      <c r="T3" s="157" t="s">
        <v>172</v>
      </c>
      <c r="U3" s="158"/>
      <c r="V3" s="158"/>
      <c r="W3" s="155" t="s">
        <v>169</v>
      </c>
      <c r="Y3" s="215">
        <v>0.49652777777777773</v>
      </c>
      <c r="Z3" s="216"/>
      <c r="AA3" s="157" t="s">
        <v>173</v>
      </c>
      <c r="AB3" s="158"/>
      <c r="AC3" s="158"/>
      <c r="AD3" s="187" t="s">
        <v>169</v>
      </c>
      <c r="AF3" s="159"/>
      <c r="AG3" s="159"/>
      <c r="AH3" s="159"/>
      <c r="AI3" s="159"/>
      <c r="AJ3" s="159"/>
      <c r="AK3" s="159"/>
    </row>
    <row r="4" spans="1:37" ht="14.25" customHeight="1" x14ac:dyDescent="0.25">
      <c r="B4" s="160">
        <v>1</v>
      </c>
      <c r="C4" s="164">
        <v>68</v>
      </c>
      <c r="D4" s="164" t="s">
        <v>82</v>
      </c>
      <c r="E4" s="186" t="s">
        <v>25</v>
      </c>
      <c r="F4" s="186" t="s">
        <v>174</v>
      </c>
      <c r="G4" s="164" t="str">
        <f>"15.79"</f>
        <v>15.79</v>
      </c>
      <c r="H4" s="164" t="s">
        <v>175</v>
      </c>
      <c r="J4" s="160">
        <v>1</v>
      </c>
      <c r="K4" s="164">
        <v>18</v>
      </c>
      <c r="L4" s="164" t="s">
        <v>31</v>
      </c>
      <c r="M4" s="186" t="s">
        <v>25</v>
      </c>
      <c r="N4" s="186" t="s">
        <v>174</v>
      </c>
      <c r="O4" s="164" t="str">
        <f>"18.34"</f>
        <v>18.34</v>
      </c>
      <c r="P4" s="164" t="s">
        <v>176</v>
      </c>
      <c r="Q4" s="151"/>
      <c r="R4" s="160">
        <v>1</v>
      </c>
      <c r="S4" s="164">
        <v>72</v>
      </c>
      <c r="T4" s="164" t="s">
        <v>86</v>
      </c>
      <c r="U4" s="186" t="s">
        <v>25</v>
      </c>
      <c r="V4" s="186" t="s">
        <v>174</v>
      </c>
      <c r="W4" s="164" t="str">
        <f>"3:09.05"</f>
        <v>3:09.05</v>
      </c>
      <c r="Y4" s="160">
        <v>1</v>
      </c>
      <c r="Z4" s="164">
        <v>85</v>
      </c>
      <c r="AA4" s="164" t="s">
        <v>102</v>
      </c>
      <c r="AB4" s="186" t="s">
        <v>25</v>
      </c>
      <c r="AC4" s="186" t="s">
        <v>174</v>
      </c>
      <c r="AD4" s="188" t="str">
        <f>"50.84"</f>
        <v>50.84</v>
      </c>
      <c r="AF4" s="159"/>
      <c r="AG4" s="159"/>
      <c r="AH4" s="159"/>
      <c r="AI4" s="159"/>
      <c r="AJ4" s="159"/>
      <c r="AK4" s="159"/>
    </row>
    <row r="5" spans="1:37" ht="14.25" customHeight="1" x14ac:dyDescent="0.25">
      <c r="B5" s="160">
        <v>2</v>
      </c>
      <c r="C5" s="164">
        <v>80</v>
      </c>
      <c r="D5" s="164" t="s">
        <v>96</v>
      </c>
      <c r="E5" s="186" t="s">
        <v>25</v>
      </c>
      <c r="F5" s="186" t="s">
        <v>174</v>
      </c>
      <c r="G5" s="164" t="str">
        <f>"16.17"</f>
        <v>16.17</v>
      </c>
      <c r="H5" s="156"/>
      <c r="J5" s="160">
        <v>2</v>
      </c>
      <c r="K5" s="164">
        <v>9</v>
      </c>
      <c r="L5" s="164" t="s">
        <v>17</v>
      </c>
      <c r="M5" s="186" t="s">
        <v>13</v>
      </c>
      <c r="N5" s="186" t="s">
        <v>174</v>
      </c>
      <c r="O5" s="164" t="str">
        <f>"19.97"</f>
        <v>19.97</v>
      </c>
      <c r="P5" s="156"/>
      <c r="Q5" s="151"/>
      <c r="R5" s="160">
        <v>2</v>
      </c>
      <c r="S5" s="164">
        <v>85</v>
      </c>
      <c r="T5" s="164" t="s">
        <v>102</v>
      </c>
      <c r="U5" s="186" t="s">
        <v>25</v>
      </c>
      <c r="V5" s="186" t="s">
        <v>174</v>
      </c>
      <c r="W5" s="164" t="str">
        <f>"3:12.00"</f>
        <v>3:12.00</v>
      </c>
      <c r="Y5" s="160">
        <v>2</v>
      </c>
      <c r="Z5" s="164">
        <v>53</v>
      </c>
      <c r="AA5" s="164" t="s">
        <v>63</v>
      </c>
      <c r="AB5" s="186" t="s">
        <v>13</v>
      </c>
      <c r="AC5" s="186" t="s">
        <v>174</v>
      </c>
      <c r="AD5" s="188" t="str">
        <f>"55.36"</f>
        <v>55.36</v>
      </c>
      <c r="AF5" s="159"/>
      <c r="AG5" s="159"/>
      <c r="AH5" s="159"/>
      <c r="AI5" s="159"/>
      <c r="AJ5" s="159"/>
      <c r="AK5" s="159"/>
    </row>
    <row r="6" spans="1:37" ht="14.25" customHeight="1" x14ac:dyDescent="0.25">
      <c r="B6" s="160">
        <v>3</v>
      </c>
      <c r="C6" s="164">
        <v>75</v>
      </c>
      <c r="D6" s="164" t="s">
        <v>89</v>
      </c>
      <c r="E6" s="186" t="s">
        <v>25</v>
      </c>
      <c r="F6" s="186" t="s">
        <v>174</v>
      </c>
      <c r="G6" s="164" t="str">
        <f>"17.49"</f>
        <v>17.49</v>
      </c>
      <c r="H6" s="156"/>
      <c r="J6" s="160">
        <v>3</v>
      </c>
      <c r="K6" s="164">
        <v>23</v>
      </c>
      <c r="L6" s="164" t="s">
        <v>36</v>
      </c>
      <c r="M6" s="186" t="s">
        <v>25</v>
      </c>
      <c r="N6" s="186" t="s">
        <v>174</v>
      </c>
      <c r="O6" s="164" t="str">
        <f>"20.46"</f>
        <v>20.46</v>
      </c>
      <c r="P6" s="156"/>
      <c r="Q6" s="151"/>
      <c r="R6" s="160">
        <v>3</v>
      </c>
      <c r="S6" s="164">
        <v>78</v>
      </c>
      <c r="T6" s="164" t="s">
        <v>94</v>
      </c>
      <c r="U6" s="186" t="s">
        <v>25</v>
      </c>
      <c r="V6" s="186" t="s">
        <v>174</v>
      </c>
      <c r="W6" s="164" t="str">
        <f>"3:12.40"</f>
        <v>3:12.40</v>
      </c>
      <c r="Y6" s="160">
        <v>3</v>
      </c>
      <c r="Z6" s="164">
        <v>39</v>
      </c>
      <c r="AA6" s="164" t="s">
        <v>48</v>
      </c>
      <c r="AB6" s="186" t="s">
        <v>13</v>
      </c>
      <c r="AC6" s="186" t="s">
        <v>174</v>
      </c>
      <c r="AD6" s="188" t="str">
        <f>"1:00.03"</f>
        <v>1:00.03</v>
      </c>
      <c r="AF6" s="159"/>
      <c r="AG6" s="159"/>
      <c r="AH6" s="159"/>
      <c r="AI6" s="159"/>
      <c r="AJ6" s="159"/>
      <c r="AK6" s="159"/>
    </row>
    <row r="7" spans="1:37" ht="14.25" customHeight="1" x14ac:dyDescent="0.25">
      <c r="B7" s="160">
        <v>4</v>
      </c>
      <c r="C7" s="164">
        <v>55</v>
      </c>
      <c r="D7" s="164" t="s">
        <v>65</v>
      </c>
      <c r="E7" s="186" t="s">
        <v>13</v>
      </c>
      <c r="F7" s="186" t="s">
        <v>174</v>
      </c>
      <c r="G7" s="164" t="str">
        <f>"18.38"</f>
        <v>18.38</v>
      </c>
      <c r="H7" s="156"/>
      <c r="J7" s="160">
        <v>4</v>
      </c>
      <c r="K7" s="164">
        <v>22</v>
      </c>
      <c r="L7" s="164" t="s">
        <v>35</v>
      </c>
      <c r="M7" s="186" t="s">
        <v>25</v>
      </c>
      <c r="N7" s="186" t="s">
        <v>174</v>
      </c>
      <c r="O7" s="164" t="str">
        <f>"24.30"</f>
        <v>24.30</v>
      </c>
      <c r="P7" s="156"/>
      <c r="Q7" s="151"/>
      <c r="R7" s="160">
        <v>4</v>
      </c>
      <c r="S7" s="164">
        <v>68</v>
      </c>
      <c r="T7" s="164" t="s">
        <v>82</v>
      </c>
      <c r="U7" s="186" t="s">
        <v>25</v>
      </c>
      <c r="V7" s="186" t="s">
        <v>174</v>
      </c>
      <c r="W7" s="164" t="str">
        <f>"3:21.96"</f>
        <v>3:21.96</v>
      </c>
      <c r="Y7" s="160">
        <v>4</v>
      </c>
      <c r="Z7" s="164">
        <v>83</v>
      </c>
      <c r="AA7" s="164" t="s">
        <v>100</v>
      </c>
      <c r="AB7" s="186" t="s">
        <v>25</v>
      </c>
      <c r="AC7" s="186" t="s">
        <v>174</v>
      </c>
      <c r="AD7" s="188" t="str">
        <f>"1:01.88"</f>
        <v>1:01.88</v>
      </c>
      <c r="AF7" s="159"/>
      <c r="AG7" s="159"/>
      <c r="AH7" s="159"/>
      <c r="AI7" s="159"/>
      <c r="AJ7" s="159"/>
      <c r="AK7" s="159"/>
    </row>
    <row r="8" spans="1:37" ht="14.25" customHeight="1" x14ac:dyDescent="0.25">
      <c r="B8" s="160">
        <v>5</v>
      </c>
      <c r="C8" s="164">
        <v>44</v>
      </c>
      <c r="D8" s="164" t="s">
        <v>53</v>
      </c>
      <c r="E8" s="186" t="s">
        <v>13</v>
      </c>
      <c r="F8" s="186" t="s">
        <v>174</v>
      </c>
      <c r="G8" s="164" t="str">
        <f>"24.89"</f>
        <v>24.89</v>
      </c>
      <c r="H8" s="156"/>
      <c r="J8" s="160">
        <v>5</v>
      </c>
      <c r="K8" s="164">
        <v>8</v>
      </c>
      <c r="L8" s="164" t="s">
        <v>16</v>
      </c>
      <c r="M8" s="186" t="s">
        <v>13</v>
      </c>
      <c r="N8" s="186" t="s">
        <v>174</v>
      </c>
      <c r="O8" s="164" t="str">
        <f>"24.97"</f>
        <v>24.97</v>
      </c>
      <c r="P8" s="156"/>
      <c r="Q8" s="151"/>
      <c r="R8" s="160">
        <v>5</v>
      </c>
      <c r="S8" s="164">
        <v>63</v>
      </c>
      <c r="T8" s="164" t="s">
        <v>77</v>
      </c>
      <c r="U8" s="186" t="s">
        <v>38</v>
      </c>
      <c r="V8" s="186" t="s">
        <v>174</v>
      </c>
      <c r="W8" s="164" t="str">
        <f>"3:23.12"</f>
        <v>3:23.12</v>
      </c>
      <c r="Y8" s="160">
        <v>5</v>
      </c>
      <c r="Z8" s="164">
        <v>61</v>
      </c>
      <c r="AA8" s="164" t="s">
        <v>74</v>
      </c>
      <c r="AB8" s="186" t="s">
        <v>38</v>
      </c>
      <c r="AC8" s="186" t="s">
        <v>75</v>
      </c>
      <c r="AD8" s="188" t="str">
        <f>"1:03.25"</f>
        <v>1:03.25</v>
      </c>
      <c r="AF8" s="159"/>
      <c r="AG8" s="159"/>
      <c r="AH8" s="159"/>
      <c r="AI8" s="159"/>
      <c r="AJ8" s="159"/>
      <c r="AK8" s="159"/>
    </row>
    <row r="9" spans="1:37" ht="14.25" customHeight="1" x14ac:dyDescent="0.25">
      <c r="B9" s="160">
        <v>6</v>
      </c>
      <c r="C9" s="164">
        <v>88</v>
      </c>
      <c r="D9" s="164" t="s">
        <v>105</v>
      </c>
      <c r="E9" s="186" t="s">
        <v>25</v>
      </c>
      <c r="F9" s="186" t="s">
        <v>174</v>
      </c>
      <c r="G9" s="164" t="str">
        <f>"26.53"</f>
        <v>26.53</v>
      </c>
      <c r="H9" s="156"/>
      <c r="J9" s="160">
        <v>6</v>
      </c>
      <c r="K9" s="164">
        <v>21</v>
      </c>
      <c r="L9" s="164" t="s">
        <v>34</v>
      </c>
      <c r="M9" s="186" t="s">
        <v>25</v>
      </c>
      <c r="N9" s="186" t="s">
        <v>174</v>
      </c>
      <c r="O9" s="164" t="str">
        <f>"25.04"</f>
        <v>25.04</v>
      </c>
      <c r="P9" s="156"/>
      <c r="Q9" s="151"/>
      <c r="R9" s="160">
        <v>6</v>
      </c>
      <c r="S9" s="164">
        <v>86</v>
      </c>
      <c r="T9" s="164" t="s">
        <v>103</v>
      </c>
      <c r="U9" s="186" t="s">
        <v>25</v>
      </c>
      <c r="V9" s="186" t="s">
        <v>174</v>
      </c>
      <c r="W9" s="164" t="str">
        <f>"3:29.22"</f>
        <v>3:29.22</v>
      </c>
      <c r="Y9" s="160">
        <v>6</v>
      </c>
      <c r="Z9" s="164">
        <v>37</v>
      </c>
      <c r="AA9" s="164" t="s">
        <v>46</v>
      </c>
      <c r="AB9" s="186" t="s">
        <v>8</v>
      </c>
      <c r="AC9" s="186" t="s">
        <v>174</v>
      </c>
      <c r="AD9" s="188" t="str">
        <f>"1:13.28"</f>
        <v>1:13.28</v>
      </c>
      <c r="AF9" s="159"/>
      <c r="AG9" s="159"/>
      <c r="AH9" s="159"/>
      <c r="AI9" s="159"/>
      <c r="AJ9" s="159"/>
      <c r="AK9" s="159"/>
    </row>
    <row r="10" spans="1:37" ht="14.25" customHeight="1" x14ac:dyDescent="0.25">
      <c r="A10" s="167"/>
      <c r="B10" s="160">
        <v>7</v>
      </c>
      <c r="C10" s="164"/>
      <c r="D10" s="165"/>
      <c r="E10" s="156"/>
      <c r="F10" s="156"/>
      <c r="G10" s="155"/>
      <c r="H10" s="156"/>
      <c r="J10" s="160">
        <v>7</v>
      </c>
      <c r="K10" s="164">
        <v>2</v>
      </c>
      <c r="L10" s="164" t="s">
        <v>9</v>
      </c>
      <c r="M10" s="186" t="s">
        <v>8</v>
      </c>
      <c r="N10" s="186" t="s">
        <v>174</v>
      </c>
      <c r="O10" s="164" t="str">
        <f>"28.36"</f>
        <v>28.36</v>
      </c>
      <c r="P10" s="156"/>
      <c r="Q10" s="151"/>
      <c r="R10" s="160">
        <v>7</v>
      </c>
      <c r="S10" s="164">
        <v>80</v>
      </c>
      <c r="T10" s="164" t="s">
        <v>96</v>
      </c>
      <c r="U10" s="186" t="s">
        <v>25</v>
      </c>
      <c r="V10" s="186" t="s">
        <v>174</v>
      </c>
      <c r="W10" s="164" t="str">
        <f>"3:39.93"</f>
        <v>3:39.93</v>
      </c>
      <c r="Y10" s="160">
        <v>7</v>
      </c>
      <c r="Z10" s="164">
        <v>49</v>
      </c>
      <c r="AA10" s="164" t="s">
        <v>59</v>
      </c>
      <c r="AB10" s="186" t="s">
        <v>13</v>
      </c>
      <c r="AC10" s="186" t="s">
        <v>174</v>
      </c>
      <c r="AD10" s="188" t="str">
        <f>"1:33.90"</f>
        <v>1:33.90</v>
      </c>
      <c r="AF10" s="159"/>
      <c r="AG10" s="159"/>
      <c r="AH10" s="159"/>
      <c r="AI10" s="159"/>
      <c r="AJ10" s="159"/>
      <c r="AK10" s="159"/>
    </row>
    <row r="11" spans="1:37" ht="14.25" customHeight="1" x14ac:dyDescent="0.25">
      <c r="B11" s="160">
        <v>8</v>
      </c>
      <c r="C11" s="164"/>
      <c r="D11" s="165"/>
      <c r="E11" s="156"/>
      <c r="F11" s="156"/>
      <c r="G11" s="155"/>
      <c r="H11" s="156"/>
      <c r="J11" s="160">
        <v>8</v>
      </c>
      <c r="K11" s="164">
        <v>10</v>
      </c>
      <c r="L11" s="164" t="s">
        <v>18</v>
      </c>
      <c r="M11" s="186" t="s">
        <v>13</v>
      </c>
      <c r="N11" s="186" t="s">
        <v>174</v>
      </c>
      <c r="O11" s="164" t="str">
        <f>"30.60"</f>
        <v>30.60</v>
      </c>
      <c r="P11" s="156"/>
      <c r="Q11" s="151"/>
      <c r="R11" s="160">
        <v>8</v>
      </c>
      <c r="S11" s="164">
        <v>69</v>
      </c>
      <c r="T11" s="164" t="s">
        <v>83</v>
      </c>
      <c r="U11" s="186" t="s">
        <v>25</v>
      </c>
      <c r="V11" s="186" t="s">
        <v>174</v>
      </c>
      <c r="W11" s="164" t="str">
        <f>"3:43.14"</f>
        <v>3:43.14</v>
      </c>
      <c r="Y11" s="160">
        <v>8</v>
      </c>
      <c r="Z11" s="164"/>
      <c r="AA11" s="165"/>
      <c r="AB11" s="166"/>
      <c r="AC11" s="156"/>
      <c r="AD11" s="187"/>
      <c r="AE11" s="151"/>
      <c r="AF11" s="159"/>
      <c r="AG11" s="159"/>
      <c r="AH11" s="159"/>
      <c r="AI11" s="159"/>
      <c r="AJ11" s="159"/>
      <c r="AK11" s="159"/>
    </row>
    <row r="12" spans="1:37" ht="14.25" customHeight="1" x14ac:dyDescent="0.25">
      <c r="A12" s="152"/>
      <c r="C12" s="168"/>
      <c r="D12" s="168"/>
      <c r="E12" s="169"/>
      <c r="F12" s="153"/>
      <c r="G12" s="170"/>
      <c r="K12" s="168"/>
      <c r="L12" s="168"/>
      <c r="M12" s="169"/>
      <c r="N12" s="153"/>
      <c r="O12" s="170"/>
      <c r="P12" s="152"/>
      <c r="Q12" s="151"/>
      <c r="R12" s="160">
        <v>9</v>
      </c>
      <c r="S12" s="164"/>
      <c r="T12" s="165"/>
      <c r="U12" s="166"/>
      <c r="V12" s="156"/>
      <c r="W12" s="155"/>
      <c r="Y12" s="151"/>
      <c r="AE12" s="151"/>
      <c r="AF12" s="159"/>
      <c r="AG12" s="159"/>
      <c r="AH12" s="159"/>
      <c r="AI12" s="159"/>
      <c r="AJ12" s="159"/>
      <c r="AK12" s="159"/>
    </row>
    <row r="13" spans="1:37" ht="14.25" customHeight="1" x14ac:dyDescent="0.25">
      <c r="A13" s="152"/>
      <c r="B13" s="215">
        <v>0.39930555555555558</v>
      </c>
      <c r="C13" s="216"/>
      <c r="D13" s="157" t="s">
        <v>177</v>
      </c>
      <c r="E13" s="163"/>
      <c r="F13" s="163"/>
      <c r="G13" s="155" t="s">
        <v>169</v>
      </c>
      <c r="H13" s="156" t="s">
        <v>170</v>
      </c>
      <c r="J13" s="215">
        <v>0.4236111111111111</v>
      </c>
      <c r="K13" s="216"/>
      <c r="L13" s="192" t="s">
        <v>178</v>
      </c>
      <c r="M13" s="163"/>
      <c r="N13" s="163"/>
      <c r="O13" s="155" t="s">
        <v>169</v>
      </c>
      <c r="P13" s="156" t="s">
        <v>170</v>
      </c>
      <c r="Q13" s="151"/>
      <c r="Y13" s="215">
        <v>0.50347222222222221</v>
      </c>
      <c r="Z13" s="216"/>
      <c r="AA13" s="157" t="s">
        <v>179</v>
      </c>
      <c r="AB13" s="158"/>
      <c r="AC13" s="158"/>
      <c r="AD13" s="187" t="s">
        <v>169</v>
      </c>
      <c r="AE13" s="151"/>
      <c r="AF13" s="159"/>
      <c r="AG13" s="159"/>
      <c r="AH13" s="159"/>
      <c r="AI13" s="159"/>
      <c r="AJ13" s="159"/>
      <c r="AK13" s="159"/>
    </row>
    <row r="14" spans="1:37" ht="14.25" customHeight="1" x14ac:dyDescent="0.25">
      <c r="A14" s="152"/>
      <c r="B14" s="160">
        <v>1</v>
      </c>
      <c r="C14" s="164">
        <v>79</v>
      </c>
      <c r="D14" s="164" t="s">
        <v>95</v>
      </c>
      <c r="E14" s="186" t="s">
        <v>25</v>
      </c>
      <c r="F14" s="186" t="s">
        <v>174</v>
      </c>
      <c r="G14" s="164" t="str">
        <f>"15.28"</f>
        <v>15.28</v>
      </c>
      <c r="H14" s="164" t="s">
        <v>180</v>
      </c>
      <c r="J14" s="160">
        <v>1</v>
      </c>
      <c r="K14" s="164">
        <v>19</v>
      </c>
      <c r="L14" s="164" t="s">
        <v>32</v>
      </c>
      <c r="M14" s="186" t="s">
        <v>25</v>
      </c>
      <c r="N14" s="186" t="s">
        <v>174</v>
      </c>
      <c r="O14" s="164" t="str">
        <f>"18.61"</f>
        <v>18.61</v>
      </c>
      <c r="P14" s="164" t="s">
        <v>181</v>
      </c>
      <c r="Q14" s="151"/>
      <c r="Y14" s="160">
        <v>1</v>
      </c>
      <c r="Z14" s="164">
        <v>62</v>
      </c>
      <c r="AA14" s="164" t="s">
        <v>76</v>
      </c>
      <c r="AB14" s="186" t="s">
        <v>38</v>
      </c>
      <c r="AC14" s="186" t="s">
        <v>174</v>
      </c>
      <c r="AD14" s="164" t="str">
        <f>"56.97"</f>
        <v>56.97</v>
      </c>
      <c r="AE14" s="151"/>
      <c r="AF14" s="159"/>
      <c r="AG14" s="159"/>
      <c r="AH14" s="159"/>
      <c r="AI14" s="159"/>
      <c r="AJ14" s="159"/>
      <c r="AK14" s="159"/>
    </row>
    <row r="15" spans="1:37" ht="14.25" customHeight="1" x14ac:dyDescent="0.25">
      <c r="A15" s="152"/>
      <c r="B15" s="160">
        <v>2</v>
      </c>
      <c r="C15" s="164">
        <v>52</v>
      </c>
      <c r="D15" s="164" t="s">
        <v>62</v>
      </c>
      <c r="E15" s="186" t="s">
        <v>13</v>
      </c>
      <c r="F15" s="186" t="s">
        <v>174</v>
      </c>
      <c r="G15" s="164" t="str">
        <f>"17.53"</f>
        <v>17.53</v>
      </c>
      <c r="H15" s="156"/>
      <c r="J15" s="160">
        <v>2</v>
      </c>
      <c r="K15" s="164">
        <v>24</v>
      </c>
      <c r="L15" s="164" t="s">
        <v>37</v>
      </c>
      <c r="M15" s="186" t="s">
        <v>38</v>
      </c>
      <c r="N15" s="186" t="s">
        <v>174</v>
      </c>
      <c r="O15" s="164" t="str">
        <f>"18.96"</f>
        <v>18.96</v>
      </c>
      <c r="P15" s="156"/>
      <c r="Q15" s="151"/>
      <c r="R15" s="215">
        <v>0.46527777777777773</v>
      </c>
      <c r="S15" s="216"/>
      <c r="T15" s="157" t="s">
        <v>182</v>
      </c>
      <c r="U15" s="158"/>
      <c r="V15" s="158"/>
      <c r="W15" s="155" t="s">
        <v>169</v>
      </c>
      <c r="Y15" s="160">
        <v>2</v>
      </c>
      <c r="Z15" s="164">
        <v>82</v>
      </c>
      <c r="AA15" s="164" t="s">
        <v>98</v>
      </c>
      <c r="AB15" s="186" t="s">
        <v>25</v>
      </c>
      <c r="AC15" s="186" t="s">
        <v>99</v>
      </c>
      <c r="AD15" s="164" t="str">
        <f>"57.40"</f>
        <v>57.40</v>
      </c>
      <c r="AE15" s="151"/>
      <c r="AF15" s="171"/>
      <c r="AG15" s="159"/>
      <c r="AH15" s="159"/>
      <c r="AI15" s="159"/>
      <c r="AJ15" s="159"/>
      <c r="AK15" s="159"/>
    </row>
    <row r="16" spans="1:37" ht="14.25" customHeight="1" x14ac:dyDescent="0.25">
      <c r="A16" s="152"/>
      <c r="B16" s="160">
        <v>3</v>
      </c>
      <c r="C16" s="164">
        <v>70</v>
      </c>
      <c r="D16" s="164" t="s">
        <v>84</v>
      </c>
      <c r="E16" s="186" t="s">
        <v>25</v>
      </c>
      <c r="F16" s="186" t="s">
        <v>174</v>
      </c>
      <c r="G16" s="164" t="str">
        <f>"17.63"</f>
        <v>17.63</v>
      </c>
      <c r="H16" s="156"/>
      <c r="J16" s="160">
        <v>3</v>
      </c>
      <c r="K16" s="164">
        <v>20</v>
      </c>
      <c r="L16" s="164" t="s">
        <v>33</v>
      </c>
      <c r="M16" s="186" t="s">
        <v>25</v>
      </c>
      <c r="N16" s="186" t="s">
        <v>174</v>
      </c>
      <c r="O16" s="164" t="str">
        <f>"18.99"</f>
        <v>18.99</v>
      </c>
      <c r="P16" s="156"/>
      <c r="Q16" s="151"/>
      <c r="R16" s="160">
        <v>1</v>
      </c>
      <c r="S16" s="164">
        <v>14</v>
      </c>
      <c r="T16" s="164" t="s">
        <v>26</v>
      </c>
      <c r="U16" s="186" t="s">
        <v>25</v>
      </c>
      <c r="V16" s="186" t="s">
        <v>174</v>
      </c>
      <c r="W16" s="164" t="str">
        <f>"1:02.35"</f>
        <v>1:02.35</v>
      </c>
      <c r="Y16" s="160">
        <v>3</v>
      </c>
      <c r="Z16" s="164">
        <v>41</v>
      </c>
      <c r="AA16" s="164" t="s">
        <v>50</v>
      </c>
      <c r="AB16" s="186" t="s">
        <v>13</v>
      </c>
      <c r="AC16" s="186" t="s">
        <v>174</v>
      </c>
      <c r="AD16" s="164" t="str">
        <f>"58.92"</f>
        <v>58.92</v>
      </c>
      <c r="AE16" s="151"/>
      <c r="AF16" s="159"/>
      <c r="AG16" s="159"/>
      <c r="AH16" s="159"/>
      <c r="AI16" s="159"/>
      <c r="AJ16" s="159"/>
      <c r="AK16" s="159"/>
    </row>
    <row r="17" spans="1:37" ht="14.25" customHeight="1" x14ac:dyDescent="0.25">
      <c r="A17" s="152"/>
      <c r="B17" s="160">
        <v>4</v>
      </c>
      <c r="C17" s="164">
        <v>34</v>
      </c>
      <c r="D17" s="164" t="s">
        <v>43</v>
      </c>
      <c r="E17" s="186" t="s">
        <v>8</v>
      </c>
      <c r="F17" s="186" t="s">
        <v>174</v>
      </c>
      <c r="G17" s="164" t="str">
        <f>"17.97"</f>
        <v>17.97</v>
      </c>
      <c r="H17" s="156"/>
      <c r="J17" s="160">
        <v>4</v>
      </c>
      <c r="K17" s="164">
        <v>7</v>
      </c>
      <c r="L17" s="164" t="s">
        <v>15</v>
      </c>
      <c r="M17" s="186" t="s">
        <v>13</v>
      </c>
      <c r="N17" s="186" t="s">
        <v>174</v>
      </c>
      <c r="O17" s="164" t="str">
        <f>"21.04"</f>
        <v>21.04</v>
      </c>
      <c r="P17" s="156"/>
      <c r="Q17" s="151"/>
      <c r="R17" s="160">
        <v>2</v>
      </c>
      <c r="S17" s="164">
        <v>18</v>
      </c>
      <c r="T17" s="164" t="s">
        <v>31</v>
      </c>
      <c r="U17" s="186" t="s">
        <v>25</v>
      </c>
      <c r="V17" s="186" t="s">
        <v>174</v>
      </c>
      <c r="W17" s="164" t="str">
        <f>"1:03.80"</f>
        <v>1:03.80</v>
      </c>
      <c r="Y17" s="160">
        <v>4</v>
      </c>
      <c r="Z17" s="164">
        <v>64</v>
      </c>
      <c r="AA17" s="164" t="s">
        <v>78</v>
      </c>
      <c r="AB17" s="186" t="s">
        <v>38</v>
      </c>
      <c r="AC17" s="186" t="s">
        <v>174</v>
      </c>
      <c r="AD17" s="164" t="str">
        <f>"1:01.64"</f>
        <v>1:01.64</v>
      </c>
      <c r="AE17" s="151"/>
      <c r="AF17" s="159"/>
      <c r="AG17" s="159"/>
      <c r="AH17" s="159"/>
      <c r="AI17" s="159"/>
      <c r="AJ17" s="159"/>
      <c r="AK17" s="159"/>
    </row>
    <row r="18" spans="1:37" ht="14.25" customHeight="1" x14ac:dyDescent="0.25">
      <c r="B18" s="160">
        <v>5</v>
      </c>
      <c r="C18" s="164">
        <v>37</v>
      </c>
      <c r="D18" s="164" t="s">
        <v>46</v>
      </c>
      <c r="E18" s="186" t="s">
        <v>8</v>
      </c>
      <c r="F18" s="186" t="s">
        <v>174</v>
      </c>
      <c r="G18" s="164" t="str">
        <f>"20.10"</f>
        <v>20.10</v>
      </c>
      <c r="H18" s="156"/>
      <c r="J18" s="160">
        <v>5</v>
      </c>
      <c r="K18" s="164">
        <v>15</v>
      </c>
      <c r="L18" s="164" t="s">
        <v>27</v>
      </c>
      <c r="M18" s="186" t="s">
        <v>25</v>
      </c>
      <c r="N18" s="186" t="s">
        <v>174</v>
      </c>
      <c r="O18" s="164" t="str">
        <f>"22.13"</f>
        <v>22.13</v>
      </c>
      <c r="P18" s="156"/>
      <c r="Q18" s="151"/>
      <c r="R18" s="160">
        <v>3</v>
      </c>
      <c r="S18" s="164">
        <v>4</v>
      </c>
      <c r="T18" s="164" t="s">
        <v>11</v>
      </c>
      <c r="U18" s="186" t="s">
        <v>8</v>
      </c>
      <c r="V18" s="186" t="s">
        <v>174</v>
      </c>
      <c r="W18" s="164" t="str">
        <f>"1:27.92"</f>
        <v>1:27.92</v>
      </c>
      <c r="Y18" s="160">
        <v>5</v>
      </c>
      <c r="Z18" s="164">
        <v>45</v>
      </c>
      <c r="AA18" s="164" t="s">
        <v>54</v>
      </c>
      <c r="AB18" s="186" t="s">
        <v>13</v>
      </c>
      <c r="AC18" s="186" t="s">
        <v>174</v>
      </c>
      <c r="AD18" s="164" t="str">
        <f>"1:14.66"</f>
        <v>1:14.66</v>
      </c>
      <c r="AE18" s="151"/>
      <c r="AF18" s="159"/>
      <c r="AG18" s="159"/>
      <c r="AH18" s="159"/>
      <c r="AI18" s="159"/>
      <c r="AJ18" s="159"/>
      <c r="AK18" s="159"/>
    </row>
    <row r="19" spans="1:37" ht="14.25" customHeight="1" x14ac:dyDescent="0.25">
      <c r="A19" s="152"/>
      <c r="B19" s="160">
        <v>6</v>
      </c>
      <c r="C19" s="164">
        <v>59</v>
      </c>
      <c r="D19" s="164" t="s">
        <v>71</v>
      </c>
      <c r="E19" s="186" t="s">
        <v>72</v>
      </c>
      <c r="F19" s="186" t="s">
        <v>174</v>
      </c>
      <c r="G19" s="164" t="str">
        <f>"20.58"</f>
        <v>20.58</v>
      </c>
      <c r="H19" s="156"/>
      <c r="J19" s="160">
        <v>6</v>
      </c>
      <c r="K19" s="164">
        <v>3</v>
      </c>
      <c r="L19" s="164" t="s">
        <v>10</v>
      </c>
      <c r="M19" s="186" t="s">
        <v>8</v>
      </c>
      <c r="N19" s="186" t="s">
        <v>174</v>
      </c>
      <c r="O19" s="164" t="str">
        <f>"25.06"</f>
        <v>25.06</v>
      </c>
      <c r="P19" s="156"/>
      <c r="Q19" s="151"/>
      <c r="R19" s="160">
        <v>4</v>
      </c>
      <c r="S19" s="164">
        <v>2</v>
      </c>
      <c r="T19" s="164" t="s">
        <v>9</v>
      </c>
      <c r="U19" s="186" t="s">
        <v>8</v>
      </c>
      <c r="V19" s="186" t="s">
        <v>174</v>
      </c>
      <c r="W19" s="164" t="str">
        <f>"1:30.18"</f>
        <v>1:30.18</v>
      </c>
      <c r="Y19" s="160">
        <v>6</v>
      </c>
      <c r="Z19" s="164">
        <v>59</v>
      </c>
      <c r="AA19" s="164" t="s">
        <v>71</v>
      </c>
      <c r="AB19" s="186" t="s">
        <v>72</v>
      </c>
      <c r="AC19" s="186" t="s">
        <v>174</v>
      </c>
      <c r="AD19" s="164" t="str">
        <f>"1:17.20"</f>
        <v>1:17.20</v>
      </c>
      <c r="AE19" s="151"/>
      <c r="AF19" s="159"/>
      <c r="AG19" s="159"/>
      <c r="AH19" s="159"/>
      <c r="AI19" s="159"/>
      <c r="AJ19" s="159"/>
      <c r="AK19" s="159"/>
    </row>
    <row r="20" spans="1:37" ht="14.25" customHeight="1" x14ac:dyDescent="0.25">
      <c r="A20" s="152"/>
      <c r="B20" s="160">
        <v>7</v>
      </c>
      <c r="C20" s="164">
        <v>58</v>
      </c>
      <c r="D20" s="164" t="s">
        <v>70</v>
      </c>
      <c r="E20" s="186" t="s">
        <v>20</v>
      </c>
      <c r="F20" s="186" t="s">
        <v>174</v>
      </c>
      <c r="G20" s="164" t="str">
        <f>"24.48"</f>
        <v>24.48</v>
      </c>
      <c r="H20" s="156"/>
      <c r="J20" s="160">
        <v>7</v>
      </c>
      <c r="K20" s="161"/>
      <c r="L20" s="157"/>
      <c r="M20" s="163"/>
      <c r="N20" s="163"/>
      <c r="O20" s="155"/>
      <c r="P20" s="156"/>
      <c r="Q20" s="151"/>
      <c r="R20" s="160">
        <v>5</v>
      </c>
      <c r="S20" s="164">
        <v>10</v>
      </c>
      <c r="T20" s="164" t="s">
        <v>18</v>
      </c>
      <c r="U20" s="186" t="s">
        <v>13</v>
      </c>
      <c r="V20" s="186" t="s">
        <v>174</v>
      </c>
      <c r="W20" s="164" t="str">
        <f>"1:50.61"</f>
        <v>1:50.61</v>
      </c>
      <c r="Y20" s="160">
        <v>7</v>
      </c>
      <c r="Z20" s="164">
        <v>90</v>
      </c>
      <c r="AA20" s="164" t="s">
        <v>107</v>
      </c>
      <c r="AB20" s="186" t="s">
        <v>25</v>
      </c>
      <c r="AC20" s="186" t="s">
        <v>174</v>
      </c>
      <c r="AD20" s="164" t="str">
        <f>"1:27.20"</f>
        <v>1:27.20</v>
      </c>
      <c r="AE20" s="151"/>
      <c r="AF20" s="159"/>
      <c r="AG20" s="159"/>
      <c r="AH20" s="159"/>
      <c r="AI20" s="159"/>
      <c r="AJ20" s="159"/>
      <c r="AK20" s="159"/>
    </row>
    <row r="21" spans="1:37" ht="14.25" customHeight="1" x14ac:dyDescent="0.25">
      <c r="A21" s="152"/>
      <c r="B21" s="160">
        <v>8</v>
      </c>
      <c r="C21" s="164">
        <v>57</v>
      </c>
      <c r="D21" s="164" t="s">
        <v>68</v>
      </c>
      <c r="E21" s="186" t="s">
        <v>20</v>
      </c>
      <c r="F21" s="186" t="s">
        <v>69</v>
      </c>
      <c r="G21" s="164" t="str">
        <f>"27.90"</f>
        <v>27.90</v>
      </c>
      <c r="H21" s="156"/>
      <c r="J21" s="160">
        <v>8</v>
      </c>
      <c r="K21" s="161"/>
      <c r="L21" s="157"/>
      <c r="M21" s="162"/>
      <c r="N21" s="163"/>
      <c r="O21" s="155"/>
      <c r="P21" s="156"/>
      <c r="Q21" s="151"/>
      <c r="R21" s="160"/>
      <c r="S21" s="164">
        <v>12</v>
      </c>
      <c r="T21" s="164" t="s">
        <v>21</v>
      </c>
      <c r="U21" s="186" t="s">
        <v>38</v>
      </c>
      <c r="V21" s="186" t="s">
        <v>174</v>
      </c>
      <c r="W21" s="164" t="str">
        <f>"DQ"</f>
        <v>DQ</v>
      </c>
      <c r="X21" s="151"/>
      <c r="Y21" s="160"/>
      <c r="Z21" s="164">
        <v>31</v>
      </c>
      <c r="AA21" s="164" t="s">
        <v>39</v>
      </c>
      <c r="AB21" s="186" t="s">
        <v>8</v>
      </c>
      <c r="AC21" s="186" t="s">
        <v>174</v>
      </c>
      <c r="AD21" s="164" t="s">
        <v>183</v>
      </c>
      <c r="AE21" s="151"/>
      <c r="AF21" s="159"/>
      <c r="AG21" s="159"/>
      <c r="AH21" s="159"/>
      <c r="AI21" s="159"/>
      <c r="AJ21" s="159"/>
      <c r="AK21" s="159"/>
    </row>
    <row r="22" spans="1:37" ht="14.25" customHeight="1" x14ac:dyDescent="0.25">
      <c r="B22" s="151"/>
      <c r="G22" s="151"/>
      <c r="H22" s="151"/>
      <c r="J22" s="151"/>
      <c r="Q22" s="151"/>
      <c r="R22" s="160"/>
      <c r="S22" s="164"/>
      <c r="T22" s="164"/>
      <c r="U22" s="186"/>
      <c r="V22" s="213" t="str">
        <f>"Rule 18.5a"</f>
        <v>Rule 18.5a</v>
      </c>
      <c r="W22" s="214"/>
      <c r="Y22" s="160"/>
      <c r="Z22" s="157"/>
      <c r="AA22" s="157"/>
      <c r="AB22" s="162"/>
      <c r="AC22" s="213" t="str">
        <f>"Rule 18.5a"</f>
        <v>Rule 18.5a</v>
      </c>
      <c r="AD22" s="214"/>
      <c r="AE22" s="151"/>
      <c r="AF22" s="159"/>
      <c r="AG22" s="159"/>
      <c r="AH22" s="159"/>
      <c r="AI22" s="159"/>
      <c r="AJ22" s="159"/>
      <c r="AK22" s="159"/>
    </row>
    <row r="23" spans="1:37" ht="14.25" customHeight="1" x14ac:dyDescent="0.25">
      <c r="B23" s="215">
        <v>0.40277777777777773</v>
      </c>
      <c r="C23" s="216"/>
      <c r="D23" s="157" t="s">
        <v>184</v>
      </c>
      <c r="E23" s="163"/>
      <c r="F23" s="163"/>
      <c r="G23" s="155" t="s">
        <v>169</v>
      </c>
      <c r="H23" s="156" t="s">
        <v>170</v>
      </c>
      <c r="J23" s="215">
        <v>0.42708333333333331</v>
      </c>
      <c r="K23" s="216"/>
      <c r="L23" s="192" t="s">
        <v>185</v>
      </c>
      <c r="M23" s="163"/>
      <c r="N23" s="163"/>
      <c r="O23" s="155" t="s">
        <v>169</v>
      </c>
      <c r="P23" s="156" t="s">
        <v>170</v>
      </c>
      <c r="Q23" s="151"/>
      <c r="R23" s="160"/>
      <c r="S23" s="164">
        <v>20</v>
      </c>
      <c r="T23" s="164" t="s">
        <v>33</v>
      </c>
      <c r="U23" s="186" t="s">
        <v>25</v>
      </c>
      <c r="V23" s="186" t="s">
        <v>174</v>
      </c>
      <c r="W23" s="164" t="s">
        <v>186</v>
      </c>
      <c r="AB23" s="153"/>
      <c r="AC23" s="153"/>
      <c r="AD23" s="189"/>
      <c r="AE23" s="151"/>
      <c r="AF23" s="159"/>
      <c r="AG23" s="159"/>
      <c r="AH23" s="159"/>
      <c r="AI23" s="159"/>
      <c r="AJ23" s="159"/>
      <c r="AK23" s="159"/>
    </row>
    <row r="24" spans="1:37" ht="14.25" customHeight="1" x14ac:dyDescent="0.25">
      <c r="B24" s="160">
        <v>1</v>
      </c>
      <c r="C24" s="164">
        <v>56</v>
      </c>
      <c r="D24" s="164" t="s">
        <v>66</v>
      </c>
      <c r="E24" s="186" t="s">
        <v>13</v>
      </c>
      <c r="F24" s="186" t="s">
        <v>174</v>
      </c>
      <c r="G24" s="164" t="str">
        <f>"15.88"</f>
        <v>15.88</v>
      </c>
      <c r="H24" s="164" t="s">
        <v>187</v>
      </c>
      <c r="J24" s="160">
        <v>1</v>
      </c>
      <c r="K24" s="164">
        <v>6</v>
      </c>
      <c r="L24" s="164" t="s">
        <v>14</v>
      </c>
      <c r="M24" s="186" t="s">
        <v>13</v>
      </c>
      <c r="N24" s="186" t="s">
        <v>174</v>
      </c>
      <c r="O24" s="164" t="str">
        <f>"17.56"</f>
        <v>17.56</v>
      </c>
      <c r="P24" s="164" t="s">
        <v>188</v>
      </c>
      <c r="Q24" s="151"/>
      <c r="U24" s="172"/>
      <c r="V24" s="172"/>
      <c r="W24" s="152"/>
      <c r="Y24" s="215">
        <v>0.51041666666666663</v>
      </c>
      <c r="Z24" s="216"/>
      <c r="AA24" s="157" t="s">
        <v>189</v>
      </c>
      <c r="AB24" s="158"/>
      <c r="AC24" s="158"/>
      <c r="AD24" s="187" t="s">
        <v>169</v>
      </c>
      <c r="AE24" s="151"/>
      <c r="AF24" s="159"/>
      <c r="AG24" s="159"/>
      <c r="AH24" s="159"/>
      <c r="AI24" s="159"/>
      <c r="AJ24" s="159"/>
      <c r="AK24" s="159"/>
    </row>
    <row r="25" spans="1:37" ht="14.25" customHeight="1" x14ac:dyDescent="0.25">
      <c r="B25" s="160">
        <v>2</v>
      </c>
      <c r="C25" s="164">
        <v>40</v>
      </c>
      <c r="D25" s="164" t="s">
        <v>49</v>
      </c>
      <c r="E25" s="186" t="s">
        <v>13</v>
      </c>
      <c r="F25" s="186" t="s">
        <v>174</v>
      </c>
      <c r="G25" s="164" t="str">
        <f>"17.41"</f>
        <v>17.41</v>
      </c>
      <c r="H25" s="156"/>
      <c r="J25" s="160">
        <v>2</v>
      </c>
      <c r="K25" s="164">
        <v>5</v>
      </c>
      <c r="L25" s="164" t="s">
        <v>12</v>
      </c>
      <c r="M25" s="186" t="s">
        <v>13</v>
      </c>
      <c r="N25" s="186" t="s">
        <v>174</v>
      </c>
      <c r="O25" s="164" t="str">
        <f>"17.98"</f>
        <v>17.98</v>
      </c>
      <c r="P25" s="156"/>
      <c r="Q25" s="151"/>
      <c r="R25" s="215">
        <v>0.47083333333333338</v>
      </c>
      <c r="S25" s="216"/>
      <c r="T25" s="157" t="s">
        <v>190</v>
      </c>
      <c r="U25" s="158"/>
      <c r="V25" s="158"/>
      <c r="W25" s="155" t="s">
        <v>169</v>
      </c>
      <c r="Y25" s="160">
        <v>1</v>
      </c>
      <c r="Z25" s="164">
        <v>72</v>
      </c>
      <c r="AA25" s="164" t="s">
        <v>86</v>
      </c>
      <c r="AB25" s="186" t="s">
        <v>25</v>
      </c>
      <c r="AC25" s="186" t="s">
        <v>174</v>
      </c>
      <c r="AD25" s="164" t="str">
        <f>"47.47"</f>
        <v>47.47</v>
      </c>
      <c r="AE25" s="151"/>
      <c r="AF25" s="159"/>
      <c r="AG25" s="159"/>
      <c r="AH25" s="159"/>
      <c r="AI25" s="159"/>
      <c r="AJ25" s="159"/>
      <c r="AK25" s="159"/>
    </row>
    <row r="26" spans="1:37" ht="14.25" customHeight="1" x14ac:dyDescent="0.25">
      <c r="B26" s="160">
        <v>3</v>
      </c>
      <c r="C26" s="164">
        <v>87</v>
      </c>
      <c r="D26" s="164" t="s">
        <v>104</v>
      </c>
      <c r="E26" s="186" t="s">
        <v>25</v>
      </c>
      <c r="F26" s="186" t="s">
        <v>174</v>
      </c>
      <c r="G26" s="164" t="str">
        <f>"17.62"</f>
        <v>17.62</v>
      </c>
      <c r="H26" s="156"/>
      <c r="J26" s="160">
        <v>3</v>
      </c>
      <c r="K26" s="164">
        <v>13</v>
      </c>
      <c r="L26" s="164" t="s">
        <v>23</v>
      </c>
      <c r="M26" s="186" t="s">
        <v>25</v>
      </c>
      <c r="N26" s="186" t="s">
        <v>24</v>
      </c>
      <c r="O26" s="164" t="str">
        <f>"19.44"</f>
        <v>19.44</v>
      </c>
      <c r="P26" s="156"/>
      <c r="Q26" s="151"/>
      <c r="R26" s="160">
        <v>1</v>
      </c>
      <c r="S26" s="164">
        <v>16</v>
      </c>
      <c r="T26" s="164" t="s">
        <v>29</v>
      </c>
      <c r="U26" s="186" t="s">
        <v>25</v>
      </c>
      <c r="V26" s="186" t="s">
        <v>174</v>
      </c>
      <c r="W26" s="164" t="str">
        <f>"58.17"</f>
        <v>58.17</v>
      </c>
      <c r="Y26" s="160">
        <v>2</v>
      </c>
      <c r="Z26" s="164">
        <v>80</v>
      </c>
      <c r="AA26" s="164" t="s">
        <v>96</v>
      </c>
      <c r="AB26" s="186" t="s">
        <v>25</v>
      </c>
      <c r="AC26" s="186" t="s">
        <v>174</v>
      </c>
      <c r="AD26" s="164" t="str">
        <f>"56.34"</f>
        <v>56.34</v>
      </c>
      <c r="AE26" s="151"/>
      <c r="AF26" s="159"/>
      <c r="AG26" s="159"/>
      <c r="AH26" s="159"/>
      <c r="AI26" s="159"/>
      <c r="AJ26" s="159"/>
      <c r="AK26" s="159"/>
    </row>
    <row r="27" spans="1:37" ht="14.25" customHeight="1" x14ac:dyDescent="0.25">
      <c r="B27" s="160">
        <v>4</v>
      </c>
      <c r="C27" s="164">
        <v>77</v>
      </c>
      <c r="D27" s="164" t="s">
        <v>92</v>
      </c>
      <c r="E27" s="186" t="s">
        <v>25</v>
      </c>
      <c r="F27" s="186" t="s">
        <v>93</v>
      </c>
      <c r="G27" s="164" t="str">
        <f>"18.64"</f>
        <v>18.64</v>
      </c>
      <c r="H27" s="156"/>
      <c r="J27" s="160">
        <v>4</v>
      </c>
      <c r="K27" s="164">
        <v>12</v>
      </c>
      <c r="L27" s="164" t="s">
        <v>21</v>
      </c>
      <c r="M27" s="186" t="s">
        <v>38</v>
      </c>
      <c r="N27" s="186" t="s">
        <v>174</v>
      </c>
      <c r="O27" s="164" t="str">
        <f>"24.15"</f>
        <v>24.15</v>
      </c>
      <c r="P27" s="156"/>
      <c r="Q27" s="151"/>
      <c r="R27" s="160">
        <v>2</v>
      </c>
      <c r="S27" s="164">
        <v>5</v>
      </c>
      <c r="T27" s="164" t="s">
        <v>12</v>
      </c>
      <c r="U27" s="186" t="s">
        <v>13</v>
      </c>
      <c r="V27" s="186" t="s">
        <v>174</v>
      </c>
      <c r="W27" s="164" t="str">
        <f>"1:01.81"</f>
        <v>1:01.81</v>
      </c>
      <c r="Y27" s="160">
        <v>3</v>
      </c>
      <c r="Z27" s="164">
        <v>77</v>
      </c>
      <c r="AA27" s="164" t="s">
        <v>92</v>
      </c>
      <c r="AB27" s="186" t="s">
        <v>25</v>
      </c>
      <c r="AC27" s="186" t="s">
        <v>93</v>
      </c>
      <c r="AD27" s="164" t="str">
        <f>"1:00.76"</f>
        <v>1:00.76</v>
      </c>
      <c r="AE27" s="151"/>
      <c r="AF27" s="159"/>
      <c r="AG27" s="173"/>
      <c r="AH27" s="173"/>
      <c r="AI27" s="173"/>
      <c r="AJ27" s="173"/>
      <c r="AK27" s="173"/>
    </row>
    <row r="28" spans="1:37" ht="14.25" customHeight="1" x14ac:dyDescent="0.2">
      <c r="B28" s="160">
        <v>5</v>
      </c>
      <c r="C28" s="164">
        <v>47</v>
      </c>
      <c r="D28" s="164" t="s">
        <v>56</v>
      </c>
      <c r="E28" s="186" t="s">
        <v>13</v>
      </c>
      <c r="F28" s="186" t="s">
        <v>174</v>
      </c>
      <c r="G28" s="164" t="str">
        <f>"19.15"</f>
        <v>19.15</v>
      </c>
      <c r="H28" s="156"/>
      <c r="J28" s="160">
        <v>5</v>
      </c>
      <c r="K28" s="164">
        <v>17</v>
      </c>
      <c r="L28" s="164" t="s">
        <v>30</v>
      </c>
      <c r="M28" s="186" t="s">
        <v>25</v>
      </c>
      <c r="N28" s="186" t="s">
        <v>174</v>
      </c>
      <c r="O28" s="164" t="str">
        <f>"24.15"</f>
        <v>24.15</v>
      </c>
      <c r="P28" s="156"/>
      <c r="Q28" s="151"/>
      <c r="R28" s="160">
        <v>3</v>
      </c>
      <c r="S28" s="164">
        <v>23</v>
      </c>
      <c r="T28" s="164" t="s">
        <v>36</v>
      </c>
      <c r="U28" s="186" t="s">
        <v>25</v>
      </c>
      <c r="V28" s="186" t="s">
        <v>174</v>
      </c>
      <c r="W28" s="164" t="str">
        <f>"1:07.37"</f>
        <v>1:07.37</v>
      </c>
      <c r="Y28" s="160">
        <v>4</v>
      </c>
      <c r="Z28" s="164">
        <v>81</v>
      </c>
      <c r="AA28" s="164" t="s">
        <v>97</v>
      </c>
      <c r="AB28" s="186" t="s">
        <v>25</v>
      </c>
      <c r="AC28" s="186" t="s">
        <v>174</v>
      </c>
      <c r="AD28" s="164" t="str">
        <f>"1:02.20"</f>
        <v>1:02.20</v>
      </c>
      <c r="AE28" s="151"/>
      <c r="AF28" s="168"/>
      <c r="AG28" s="168"/>
      <c r="AH28" s="168"/>
      <c r="AI28" s="168"/>
      <c r="AJ28" s="168"/>
      <c r="AK28" s="168"/>
    </row>
    <row r="29" spans="1:37" ht="14.25" customHeight="1" x14ac:dyDescent="0.2">
      <c r="B29" s="160">
        <v>6</v>
      </c>
      <c r="C29" s="164">
        <v>38</v>
      </c>
      <c r="D29" s="164" t="s">
        <v>47</v>
      </c>
      <c r="E29" s="186" t="s">
        <v>8</v>
      </c>
      <c r="F29" s="186" t="s">
        <v>174</v>
      </c>
      <c r="G29" s="164" t="str">
        <f>"23.93"</f>
        <v>23.93</v>
      </c>
      <c r="H29" s="156"/>
      <c r="J29" s="160">
        <v>6</v>
      </c>
      <c r="K29" s="164">
        <v>4</v>
      </c>
      <c r="L29" s="164" t="s">
        <v>11</v>
      </c>
      <c r="M29" s="186" t="s">
        <v>8</v>
      </c>
      <c r="N29" s="186" t="s">
        <v>174</v>
      </c>
      <c r="O29" s="164" t="str">
        <f>"24.30"</f>
        <v>24.30</v>
      </c>
      <c r="P29" s="156"/>
      <c r="Q29" s="151"/>
      <c r="R29" s="160">
        <v>4</v>
      </c>
      <c r="S29" s="164">
        <v>7</v>
      </c>
      <c r="T29" s="164" t="s">
        <v>15</v>
      </c>
      <c r="U29" s="186" t="s">
        <v>13</v>
      </c>
      <c r="V29" s="186" t="s">
        <v>174</v>
      </c>
      <c r="W29" s="164" t="str">
        <f>"1:15.93"</f>
        <v>1:15.93</v>
      </c>
      <c r="Y29" s="160">
        <v>5</v>
      </c>
      <c r="Z29" s="164">
        <v>30</v>
      </c>
      <c r="AA29" s="164" t="s">
        <v>108</v>
      </c>
      <c r="AB29" s="186" t="s">
        <v>25</v>
      </c>
      <c r="AC29" s="186" t="s">
        <v>174</v>
      </c>
      <c r="AD29" s="164" t="str">
        <f>"1:03.01"</f>
        <v>1:03.01</v>
      </c>
      <c r="AE29" s="151"/>
      <c r="AF29" s="168"/>
      <c r="AG29" s="168"/>
      <c r="AH29" s="168"/>
      <c r="AI29" s="168"/>
      <c r="AJ29" s="168"/>
      <c r="AK29" s="168"/>
    </row>
    <row r="30" spans="1:37" ht="14.25" customHeight="1" x14ac:dyDescent="0.2">
      <c r="B30" s="160">
        <v>7</v>
      </c>
      <c r="C30" s="164">
        <v>42</v>
      </c>
      <c r="D30" s="164" t="s">
        <v>51</v>
      </c>
      <c r="E30" s="186" t="s">
        <v>13</v>
      </c>
      <c r="F30" s="186" t="s">
        <v>174</v>
      </c>
      <c r="G30" s="164" t="str">
        <f>"24.13"</f>
        <v>24.13</v>
      </c>
      <c r="H30" s="156"/>
      <c r="J30" s="160">
        <v>7</v>
      </c>
      <c r="K30" s="164">
        <v>1</v>
      </c>
      <c r="L30" s="164" t="s">
        <v>5</v>
      </c>
      <c r="M30" s="186" t="s">
        <v>8</v>
      </c>
      <c r="N30" s="186" t="s">
        <v>174</v>
      </c>
      <c r="O30" s="164" t="str">
        <f>"34.32"</f>
        <v>34.32</v>
      </c>
      <c r="P30" s="156"/>
      <c r="Q30" s="151"/>
      <c r="R30" s="160">
        <v>5</v>
      </c>
      <c r="S30" s="164">
        <v>15</v>
      </c>
      <c r="T30" s="164" t="s">
        <v>27</v>
      </c>
      <c r="U30" s="186" t="s">
        <v>25</v>
      </c>
      <c r="V30" s="186" t="s">
        <v>174</v>
      </c>
      <c r="W30" s="164" t="str">
        <f>"1:23.79"</f>
        <v>1:23.79</v>
      </c>
      <c r="Y30" s="160">
        <v>6</v>
      </c>
      <c r="Z30" s="164">
        <v>32</v>
      </c>
      <c r="AA30" s="164" t="s">
        <v>41</v>
      </c>
      <c r="AB30" s="186" t="s">
        <v>8</v>
      </c>
      <c r="AC30" s="186" t="s">
        <v>174</v>
      </c>
      <c r="AD30" s="164" t="str">
        <f>"1:16.73"</f>
        <v>1:16.73</v>
      </c>
      <c r="AE30" s="151"/>
      <c r="AF30" s="168"/>
      <c r="AG30" s="168"/>
      <c r="AH30" s="168"/>
      <c r="AI30" s="168"/>
      <c r="AJ30" s="168"/>
      <c r="AK30" s="168"/>
    </row>
    <row r="31" spans="1:37" ht="14.25" customHeight="1" x14ac:dyDescent="0.2">
      <c r="B31" s="160">
        <v>8</v>
      </c>
      <c r="C31" s="164">
        <v>49</v>
      </c>
      <c r="D31" s="164" t="s">
        <v>59</v>
      </c>
      <c r="E31" s="186" t="s">
        <v>13</v>
      </c>
      <c r="F31" s="186" t="s">
        <v>174</v>
      </c>
      <c r="G31" s="164" t="str">
        <f>"24.49"</f>
        <v>24.49</v>
      </c>
      <c r="H31" s="156"/>
      <c r="J31" s="160">
        <v>8</v>
      </c>
      <c r="K31" s="161"/>
      <c r="L31" s="157"/>
      <c r="M31" s="163"/>
      <c r="N31" s="163"/>
      <c r="O31" s="155"/>
      <c r="P31" s="156"/>
      <c r="Q31" s="151"/>
      <c r="R31" s="160">
        <v>6</v>
      </c>
      <c r="S31" s="164">
        <v>22</v>
      </c>
      <c r="T31" s="164" t="s">
        <v>35</v>
      </c>
      <c r="U31" s="186" t="s">
        <v>25</v>
      </c>
      <c r="V31" s="186" t="s">
        <v>174</v>
      </c>
      <c r="W31" s="164" t="str">
        <f>"1:30.71"</f>
        <v>1:30.71</v>
      </c>
      <c r="X31" s="151"/>
      <c r="Y31" s="160">
        <v>7</v>
      </c>
      <c r="Z31" s="164">
        <v>88</v>
      </c>
      <c r="AA31" s="164" t="s">
        <v>105</v>
      </c>
      <c r="AB31" s="186" t="s">
        <v>25</v>
      </c>
      <c r="AC31" s="186" t="s">
        <v>174</v>
      </c>
      <c r="AD31" s="164" t="str">
        <f>"1:45.99"</f>
        <v>1:45.99</v>
      </c>
      <c r="AE31" s="151"/>
      <c r="AF31" s="168"/>
      <c r="AG31" s="168"/>
      <c r="AH31" s="168"/>
      <c r="AI31" s="168"/>
      <c r="AJ31" s="168"/>
      <c r="AK31" s="168"/>
    </row>
    <row r="32" spans="1:37" ht="14.25" customHeight="1" x14ac:dyDescent="0.2">
      <c r="B32" s="151"/>
      <c r="G32" s="151"/>
      <c r="H32" s="151"/>
      <c r="K32" s="168"/>
      <c r="M32" s="153"/>
      <c r="N32" s="153"/>
      <c r="O32" s="170"/>
      <c r="P32" s="170"/>
      <c r="Q32" s="151"/>
      <c r="R32" s="160">
        <v>7</v>
      </c>
      <c r="S32" s="164">
        <v>1</v>
      </c>
      <c r="T32" s="164" t="s">
        <v>5</v>
      </c>
      <c r="U32" s="186" t="s">
        <v>8</v>
      </c>
      <c r="V32" s="186" t="s">
        <v>174</v>
      </c>
      <c r="W32" s="164" t="str">
        <f>"2:12.74"</f>
        <v>2:12.74</v>
      </c>
      <c r="Y32" s="160">
        <v>8</v>
      </c>
      <c r="Z32" s="164"/>
      <c r="AA32" s="165"/>
      <c r="AB32" s="156"/>
      <c r="AC32" s="156"/>
      <c r="AD32" s="187"/>
      <c r="AE32" s="151"/>
      <c r="AF32" s="168"/>
      <c r="AG32" s="168"/>
      <c r="AH32" s="168"/>
      <c r="AI32" s="168"/>
      <c r="AJ32" s="168"/>
      <c r="AK32" s="168"/>
    </row>
    <row r="33" spans="2:37" ht="14.25" customHeight="1" x14ac:dyDescent="0.2">
      <c r="B33" s="215">
        <v>0.40625</v>
      </c>
      <c r="C33" s="216"/>
      <c r="D33" s="157" t="s">
        <v>191</v>
      </c>
      <c r="E33" s="158"/>
      <c r="F33" s="158"/>
      <c r="G33" s="155" t="s">
        <v>169</v>
      </c>
      <c r="H33" s="156" t="s">
        <v>170</v>
      </c>
      <c r="J33" s="215">
        <v>0.43055555555555558</v>
      </c>
      <c r="K33" s="216"/>
      <c r="L33" s="192" t="s">
        <v>192</v>
      </c>
      <c r="M33" s="163"/>
      <c r="N33" s="163"/>
      <c r="O33" s="155" t="s">
        <v>169</v>
      </c>
      <c r="P33" s="156" t="s">
        <v>170</v>
      </c>
      <c r="Q33" s="151"/>
      <c r="R33" s="160"/>
      <c r="S33" s="164">
        <v>9</v>
      </c>
      <c r="T33" s="164" t="s">
        <v>17</v>
      </c>
      <c r="U33" s="186" t="s">
        <v>13</v>
      </c>
      <c r="V33" s="186" t="s">
        <v>174</v>
      </c>
      <c r="W33" s="164" t="s">
        <v>183</v>
      </c>
      <c r="AD33" s="189"/>
      <c r="AF33" s="168"/>
      <c r="AG33" s="168"/>
      <c r="AH33" s="168"/>
      <c r="AI33" s="168"/>
      <c r="AJ33" s="168"/>
      <c r="AK33" s="168"/>
    </row>
    <row r="34" spans="2:37" ht="14.25" customHeight="1" x14ac:dyDescent="0.2">
      <c r="B34" s="160">
        <v>1</v>
      </c>
      <c r="C34" s="164">
        <v>78</v>
      </c>
      <c r="D34" s="164" t="s">
        <v>94</v>
      </c>
      <c r="E34" s="186" t="s">
        <v>25</v>
      </c>
      <c r="F34" s="186" t="s">
        <v>174</v>
      </c>
      <c r="G34" s="164" t="str">
        <f>"15.49"</f>
        <v>15.49</v>
      </c>
      <c r="H34" s="164" t="s">
        <v>193</v>
      </c>
      <c r="J34" s="160">
        <v>1</v>
      </c>
      <c r="K34" s="164" t="s">
        <v>116</v>
      </c>
      <c r="L34" s="164" t="s">
        <v>194</v>
      </c>
      <c r="M34" s="186"/>
      <c r="N34" s="186" t="s">
        <v>174</v>
      </c>
      <c r="O34" s="164" t="str">
        <f>"11.86"</f>
        <v>11.86</v>
      </c>
      <c r="P34" s="164" t="s">
        <v>187</v>
      </c>
      <c r="Q34" s="151"/>
      <c r="R34" s="160"/>
      <c r="S34" s="164"/>
      <c r="T34" s="164"/>
      <c r="U34" s="186"/>
      <c r="V34" s="213" t="str">
        <f>"Rule 18.5a"</f>
        <v>Rule 18.5a</v>
      </c>
      <c r="W34" s="214"/>
      <c r="Y34" s="215">
        <v>0.51736111111111105</v>
      </c>
      <c r="Z34" s="216"/>
      <c r="AA34" s="157" t="s">
        <v>195</v>
      </c>
      <c r="AB34" s="158"/>
      <c r="AC34" s="158"/>
      <c r="AD34" s="187" t="s">
        <v>169</v>
      </c>
      <c r="AF34" s="168"/>
      <c r="AG34" s="168"/>
      <c r="AH34" s="168"/>
      <c r="AI34" s="168"/>
      <c r="AJ34" s="168"/>
      <c r="AK34" s="168"/>
    </row>
    <row r="35" spans="2:37" ht="14.25" customHeight="1" x14ac:dyDescent="0.2">
      <c r="B35" s="160">
        <v>2</v>
      </c>
      <c r="C35" s="164">
        <v>53</v>
      </c>
      <c r="D35" s="164" t="s">
        <v>63</v>
      </c>
      <c r="E35" s="186" t="s">
        <v>13</v>
      </c>
      <c r="F35" s="186" t="s">
        <v>174</v>
      </c>
      <c r="G35" s="164" t="str">
        <f>"17.74"</f>
        <v>17.74</v>
      </c>
      <c r="H35" s="156"/>
      <c r="J35" s="160">
        <v>2</v>
      </c>
      <c r="K35" s="164" t="s">
        <v>114</v>
      </c>
      <c r="L35" s="164" t="s">
        <v>115</v>
      </c>
      <c r="M35" s="186"/>
      <c r="N35" s="186" t="s">
        <v>174</v>
      </c>
      <c r="O35" s="164" t="str">
        <f>"13.23"</f>
        <v>13.23</v>
      </c>
      <c r="P35" s="156"/>
      <c r="Q35" s="151"/>
      <c r="R35" s="151"/>
      <c r="Y35" s="160">
        <v>1</v>
      </c>
      <c r="Z35" s="164">
        <v>79</v>
      </c>
      <c r="AA35" s="164" t="s">
        <v>95</v>
      </c>
      <c r="AB35" s="186" t="s">
        <v>25</v>
      </c>
      <c r="AC35" s="186" t="s">
        <v>174</v>
      </c>
      <c r="AD35" s="164" t="str">
        <f>"49.17"</f>
        <v>49.17</v>
      </c>
      <c r="AF35" s="168"/>
      <c r="AG35" s="168"/>
      <c r="AH35" s="168"/>
      <c r="AI35" s="168"/>
      <c r="AJ35" s="168"/>
      <c r="AK35" s="168"/>
    </row>
    <row r="36" spans="2:37" ht="14.25" customHeight="1" x14ac:dyDescent="0.2">
      <c r="B36" s="160">
        <v>3</v>
      </c>
      <c r="C36" s="164">
        <v>83</v>
      </c>
      <c r="D36" s="164" t="s">
        <v>100</v>
      </c>
      <c r="E36" s="186" t="s">
        <v>25</v>
      </c>
      <c r="F36" s="186" t="s">
        <v>174</v>
      </c>
      <c r="G36" s="164" t="str">
        <f>"17.77"</f>
        <v>17.77</v>
      </c>
      <c r="H36" s="156"/>
      <c r="J36" s="160">
        <v>3</v>
      </c>
      <c r="K36" s="164" t="s">
        <v>112</v>
      </c>
      <c r="L36" s="164" t="s">
        <v>113</v>
      </c>
      <c r="M36" s="186"/>
      <c r="N36" s="186" t="s">
        <v>174</v>
      </c>
      <c r="O36" s="164" t="str">
        <f>"16.22"</f>
        <v>16.22</v>
      </c>
      <c r="P36" s="156"/>
      <c r="Q36" s="151"/>
      <c r="R36" s="215">
        <v>0.47638888888888892</v>
      </c>
      <c r="S36" s="216"/>
      <c r="T36" s="157" t="s">
        <v>196</v>
      </c>
      <c r="U36" s="158"/>
      <c r="V36" s="158"/>
      <c r="W36" s="155" t="s">
        <v>169</v>
      </c>
      <c r="Y36" s="160">
        <v>2</v>
      </c>
      <c r="Z36" s="164">
        <v>56</v>
      </c>
      <c r="AA36" s="164" t="s">
        <v>66</v>
      </c>
      <c r="AB36" s="186" t="s">
        <v>13</v>
      </c>
      <c r="AC36" s="186" t="s">
        <v>174</v>
      </c>
      <c r="AD36" s="164" t="str">
        <f>"54.83"</f>
        <v>54.83</v>
      </c>
      <c r="AF36" s="168"/>
      <c r="AG36" s="168"/>
      <c r="AH36" s="168"/>
      <c r="AI36" s="168"/>
      <c r="AJ36" s="168"/>
      <c r="AK36" s="168"/>
    </row>
    <row r="37" spans="2:37" ht="14.25" customHeight="1" x14ac:dyDescent="0.2">
      <c r="B37" s="160">
        <v>4</v>
      </c>
      <c r="C37" s="164">
        <v>54</v>
      </c>
      <c r="D37" s="164" t="s">
        <v>64</v>
      </c>
      <c r="E37" s="186" t="s">
        <v>13</v>
      </c>
      <c r="F37" s="186" t="s">
        <v>174</v>
      </c>
      <c r="G37" s="164" t="str">
        <f>"18.51"</f>
        <v>18.51</v>
      </c>
      <c r="H37" s="156"/>
      <c r="J37" s="160">
        <v>4</v>
      </c>
      <c r="K37" s="164" t="s">
        <v>110</v>
      </c>
      <c r="L37" s="164" t="s">
        <v>111</v>
      </c>
      <c r="M37" s="186"/>
      <c r="N37" s="186" t="s">
        <v>174</v>
      </c>
      <c r="O37" s="164" t="str">
        <f>"17.17"</f>
        <v>17.17</v>
      </c>
      <c r="P37" s="156"/>
      <c r="Q37" s="151"/>
      <c r="R37" s="160">
        <v>1</v>
      </c>
      <c r="S37" s="164">
        <v>6</v>
      </c>
      <c r="T37" s="164" t="s">
        <v>14</v>
      </c>
      <c r="U37" s="186" t="s">
        <v>13</v>
      </c>
      <c r="V37" s="186" t="s">
        <v>174</v>
      </c>
      <c r="W37" s="164" t="str">
        <f>"1:00.94"</f>
        <v>1:00.94</v>
      </c>
      <c r="Y37" s="160">
        <v>3</v>
      </c>
      <c r="Z37" s="164">
        <v>63</v>
      </c>
      <c r="AA37" s="164" t="s">
        <v>77</v>
      </c>
      <c r="AB37" s="186" t="s">
        <v>38</v>
      </c>
      <c r="AC37" s="186" t="s">
        <v>174</v>
      </c>
      <c r="AD37" s="164" t="str">
        <f>"55.98"</f>
        <v>55.98</v>
      </c>
      <c r="AF37" s="168"/>
      <c r="AG37" s="168"/>
      <c r="AH37" s="168"/>
      <c r="AI37" s="168"/>
      <c r="AJ37" s="168"/>
      <c r="AK37" s="168"/>
    </row>
    <row r="38" spans="2:37" ht="14.25" customHeight="1" x14ac:dyDescent="0.2">
      <c r="B38" s="160">
        <v>5</v>
      </c>
      <c r="C38" s="164">
        <v>30</v>
      </c>
      <c r="D38" s="164" t="s">
        <v>108</v>
      </c>
      <c r="E38" s="186" t="s">
        <v>25</v>
      </c>
      <c r="F38" s="186" t="s">
        <v>174</v>
      </c>
      <c r="G38" s="164" t="str">
        <f>"19.09"</f>
        <v>19.09</v>
      </c>
      <c r="H38" s="156"/>
      <c r="J38" s="160">
        <v>5</v>
      </c>
      <c r="K38" s="161"/>
      <c r="L38" s="157"/>
      <c r="M38" s="162"/>
      <c r="N38" s="163"/>
      <c r="O38" s="155"/>
      <c r="P38" s="156"/>
      <c r="Q38" s="151"/>
      <c r="R38" s="160">
        <v>2</v>
      </c>
      <c r="S38" s="164">
        <v>24</v>
      </c>
      <c r="T38" s="164" t="s">
        <v>37</v>
      </c>
      <c r="U38" s="186" t="s">
        <v>38</v>
      </c>
      <c r="V38" s="186" t="s">
        <v>174</v>
      </c>
      <c r="W38" s="164" t="str">
        <f>"1:04.92"</f>
        <v>1:04.92</v>
      </c>
      <c r="Y38" s="160">
        <v>4</v>
      </c>
      <c r="Z38" s="164">
        <v>70</v>
      </c>
      <c r="AA38" s="164" t="s">
        <v>84</v>
      </c>
      <c r="AB38" s="186" t="s">
        <v>25</v>
      </c>
      <c r="AC38" s="186" t="s">
        <v>174</v>
      </c>
      <c r="AD38" s="164" t="str">
        <f>"1:00.51"</f>
        <v>1:00.51</v>
      </c>
      <c r="AF38" s="168"/>
      <c r="AG38" s="168"/>
      <c r="AH38" s="168"/>
      <c r="AI38" s="168"/>
      <c r="AJ38" s="168"/>
      <c r="AK38" s="168"/>
    </row>
    <row r="39" spans="2:37" ht="14.25" customHeight="1" x14ac:dyDescent="0.2">
      <c r="B39" s="160">
        <v>6</v>
      </c>
      <c r="C39" s="164">
        <v>60</v>
      </c>
      <c r="D39" s="164" t="s">
        <v>73</v>
      </c>
      <c r="E39" s="186" t="s">
        <v>20</v>
      </c>
      <c r="F39" s="186" t="s">
        <v>174</v>
      </c>
      <c r="G39" s="164" t="str">
        <f>"20.39"</f>
        <v>20.39</v>
      </c>
      <c r="H39" s="156"/>
      <c r="J39" s="160">
        <v>6</v>
      </c>
      <c r="K39" s="157"/>
      <c r="L39" s="157"/>
      <c r="M39" s="162"/>
      <c r="N39" s="163"/>
      <c r="O39" s="155"/>
      <c r="P39" s="156"/>
      <c r="Q39" s="151"/>
      <c r="R39" s="160">
        <v>3</v>
      </c>
      <c r="S39" s="164">
        <v>19</v>
      </c>
      <c r="T39" s="164" t="s">
        <v>32</v>
      </c>
      <c r="U39" s="186" t="s">
        <v>25</v>
      </c>
      <c r="V39" s="186" t="s">
        <v>174</v>
      </c>
      <c r="W39" s="164" t="str">
        <f>"1:07.41"</f>
        <v>1:07.41</v>
      </c>
      <c r="Y39" s="160">
        <v>5</v>
      </c>
      <c r="Z39" s="164">
        <v>46</v>
      </c>
      <c r="AA39" s="164" t="s">
        <v>55</v>
      </c>
      <c r="AB39" s="186" t="s">
        <v>13</v>
      </c>
      <c r="AC39" s="186" t="s">
        <v>174</v>
      </c>
      <c r="AD39" s="164" t="str">
        <f>"1:03.84"</f>
        <v>1:03.84</v>
      </c>
      <c r="AF39" s="168"/>
      <c r="AG39" s="168"/>
      <c r="AH39" s="168"/>
      <c r="AI39" s="168"/>
      <c r="AJ39" s="168"/>
      <c r="AK39" s="168"/>
    </row>
    <row r="40" spans="2:37" ht="14.25" customHeight="1" x14ac:dyDescent="0.2">
      <c r="B40" s="160">
        <v>7</v>
      </c>
      <c r="C40" s="164">
        <v>45</v>
      </c>
      <c r="D40" s="164" t="s">
        <v>54</v>
      </c>
      <c r="E40" s="186" t="s">
        <v>13</v>
      </c>
      <c r="F40" s="186" t="s">
        <v>174</v>
      </c>
      <c r="G40" s="164" t="str">
        <f>"21.17"</f>
        <v>21.17</v>
      </c>
      <c r="H40" s="156"/>
      <c r="J40" s="160">
        <v>7</v>
      </c>
      <c r="K40" s="161"/>
      <c r="L40" s="157"/>
      <c r="M40" s="162"/>
      <c r="N40" s="163"/>
      <c r="O40" s="155"/>
      <c r="P40" s="156"/>
      <c r="Q40" s="151"/>
      <c r="R40" s="160">
        <v>4</v>
      </c>
      <c r="S40" s="164">
        <v>13</v>
      </c>
      <c r="T40" s="164" t="s">
        <v>23</v>
      </c>
      <c r="U40" s="186" t="s">
        <v>25</v>
      </c>
      <c r="V40" s="186" t="s">
        <v>24</v>
      </c>
      <c r="W40" s="164" t="str">
        <f>"1:10.73"</f>
        <v>1:10.73</v>
      </c>
      <c r="Y40" s="160">
        <v>6</v>
      </c>
      <c r="Z40" s="164">
        <v>55</v>
      </c>
      <c r="AA40" s="164" t="s">
        <v>65</v>
      </c>
      <c r="AB40" s="186" t="s">
        <v>13</v>
      </c>
      <c r="AC40" s="186" t="s">
        <v>174</v>
      </c>
      <c r="AD40" s="164" t="str">
        <f>"1:04.20"</f>
        <v>1:04.20</v>
      </c>
      <c r="AF40" s="168"/>
      <c r="AG40" s="168"/>
      <c r="AH40" s="168"/>
      <c r="AI40" s="168"/>
      <c r="AJ40" s="168"/>
      <c r="AK40" s="168"/>
    </row>
    <row r="41" spans="2:37" ht="14.25" customHeight="1" x14ac:dyDescent="0.2">
      <c r="B41" s="160">
        <v>8</v>
      </c>
      <c r="C41" s="164">
        <v>51</v>
      </c>
      <c r="D41" s="164" t="s">
        <v>61</v>
      </c>
      <c r="E41" s="186" t="s">
        <v>13</v>
      </c>
      <c r="F41" s="186" t="s">
        <v>174</v>
      </c>
      <c r="G41" s="164" t="str">
        <f>"21.32"</f>
        <v>21.32</v>
      </c>
      <c r="H41" s="156"/>
      <c r="J41" s="160">
        <v>8</v>
      </c>
      <c r="K41" s="161"/>
      <c r="L41" s="157"/>
      <c r="M41" s="163"/>
      <c r="N41" s="163"/>
      <c r="O41" s="155"/>
      <c r="P41" s="156"/>
      <c r="Q41" s="151"/>
      <c r="R41" s="160">
        <v>5</v>
      </c>
      <c r="S41" s="164">
        <v>17</v>
      </c>
      <c r="T41" s="164" t="s">
        <v>30</v>
      </c>
      <c r="U41" s="186" t="s">
        <v>25</v>
      </c>
      <c r="V41" s="186" t="s">
        <v>174</v>
      </c>
      <c r="W41" s="164" t="str">
        <f>"1:31.69"</f>
        <v>1:31.69</v>
      </c>
      <c r="Y41" s="160">
        <v>7</v>
      </c>
      <c r="Z41" s="164">
        <v>33</v>
      </c>
      <c r="AA41" s="164" t="s">
        <v>42</v>
      </c>
      <c r="AB41" s="186" t="s">
        <v>8</v>
      </c>
      <c r="AC41" s="186" t="s">
        <v>174</v>
      </c>
      <c r="AD41" s="164" t="str">
        <f>"1:21.14"</f>
        <v>1:21.14</v>
      </c>
      <c r="AF41" s="168"/>
      <c r="AG41" s="168"/>
      <c r="AH41" s="168"/>
      <c r="AI41" s="168"/>
      <c r="AJ41" s="168"/>
      <c r="AK41" s="168"/>
    </row>
    <row r="42" spans="2:37" ht="14.25" customHeight="1" x14ac:dyDescent="0.2">
      <c r="B42" s="151"/>
      <c r="G42" s="151"/>
      <c r="H42" s="151"/>
      <c r="K42" s="168"/>
      <c r="M42" s="153"/>
      <c r="N42" s="153"/>
      <c r="O42" s="170"/>
      <c r="P42" s="170"/>
      <c r="Q42" s="151"/>
      <c r="R42" s="160">
        <v>6</v>
      </c>
      <c r="S42" s="164">
        <v>8</v>
      </c>
      <c r="T42" s="164" t="s">
        <v>16</v>
      </c>
      <c r="U42" s="186" t="s">
        <v>13</v>
      </c>
      <c r="V42" s="186" t="s">
        <v>174</v>
      </c>
      <c r="W42" s="164" t="str">
        <f>"1:33.03"</f>
        <v>1:33.03</v>
      </c>
      <c r="Y42" s="160">
        <v>8</v>
      </c>
      <c r="Z42" s="164">
        <v>44</v>
      </c>
      <c r="AA42" s="164" t="s">
        <v>53</v>
      </c>
      <c r="AB42" s="186" t="s">
        <v>13</v>
      </c>
      <c r="AC42" s="186" t="s">
        <v>174</v>
      </c>
      <c r="AD42" s="164" t="str">
        <f>"1:36.75"</f>
        <v>1:36.75</v>
      </c>
      <c r="AF42" s="168"/>
      <c r="AG42" s="168"/>
      <c r="AH42" s="168"/>
      <c r="AI42" s="168"/>
      <c r="AJ42" s="168"/>
      <c r="AK42" s="168"/>
    </row>
    <row r="43" spans="2:37" ht="14.25" customHeight="1" x14ac:dyDescent="0.2">
      <c r="B43" s="215">
        <v>0.40972222222222227</v>
      </c>
      <c r="C43" s="216"/>
      <c r="D43" s="157" t="s">
        <v>197</v>
      </c>
      <c r="E43" s="158"/>
      <c r="F43" s="158"/>
      <c r="G43" s="155" t="s">
        <v>169</v>
      </c>
      <c r="H43" s="156" t="s">
        <v>170</v>
      </c>
      <c r="J43" s="215">
        <v>0.43402777777777773</v>
      </c>
      <c r="K43" s="216"/>
      <c r="L43" s="192" t="s">
        <v>198</v>
      </c>
      <c r="M43" s="163"/>
      <c r="N43" s="163"/>
      <c r="O43" s="155" t="s">
        <v>169</v>
      </c>
      <c r="P43" s="156" t="s">
        <v>170</v>
      </c>
      <c r="Q43" s="151"/>
      <c r="R43" s="160">
        <v>7</v>
      </c>
      <c r="S43" s="164">
        <v>21</v>
      </c>
      <c r="T43" s="164" t="s">
        <v>34</v>
      </c>
      <c r="U43" s="186" t="s">
        <v>25</v>
      </c>
      <c r="V43" s="186" t="s">
        <v>174</v>
      </c>
      <c r="W43" s="164" t="str">
        <f>"1:36.74"</f>
        <v>1:36.74</v>
      </c>
      <c r="Y43" s="151"/>
      <c r="AF43" s="168"/>
      <c r="AG43" s="168"/>
      <c r="AH43" s="168"/>
      <c r="AI43" s="168"/>
      <c r="AJ43" s="168"/>
      <c r="AK43" s="168"/>
    </row>
    <row r="44" spans="2:37" ht="14.25" customHeight="1" x14ac:dyDescent="0.2">
      <c r="B44" s="160">
        <v>1</v>
      </c>
      <c r="C44" s="164">
        <v>48</v>
      </c>
      <c r="D44" s="164" t="s">
        <v>57</v>
      </c>
      <c r="E44" s="186" t="s">
        <v>13</v>
      </c>
      <c r="F44" s="186" t="s">
        <v>58</v>
      </c>
      <c r="G44" s="164" t="str">
        <f>"16.32"</f>
        <v>16.32</v>
      </c>
      <c r="H44" s="164" t="s">
        <v>199</v>
      </c>
      <c r="J44" s="160">
        <v>1</v>
      </c>
      <c r="K44" s="164" t="s">
        <v>124</v>
      </c>
      <c r="L44" s="164" t="s">
        <v>125</v>
      </c>
      <c r="M44" s="186"/>
      <c r="N44" s="186" t="s">
        <v>174</v>
      </c>
      <c r="O44" s="164" t="str">
        <f>"14.90"</f>
        <v>14.90</v>
      </c>
      <c r="P44" s="164" t="s">
        <v>180</v>
      </c>
      <c r="Q44" s="151"/>
      <c r="R44" s="160">
        <v>8</v>
      </c>
      <c r="S44" s="164">
        <v>3</v>
      </c>
      <c r="T44" s="164" t="s">
        <v>10</v>
      </c>
      <c r="U44" s="186" t="s">
        <v>8</v>
      </c>
      <c r="V44" s="186" t="s">
        <v>174</v>
      </c>
      <c r="W44" s="164" t="str">
        <f>"1:41.30"</f>
        <v>1:41.30</v>
      </c>
      <c r="Y44" s="215">
        <v>0.52430555555555558</v>
      </c>
      <c r="Z44" s="216"/>
      <c r="AA44" s="157" t="s">
        <v>200</v>
      </c>
      <c r="AB44" s="158"/>
      <c r="AC44" s="158"/>
      <c r="AD44" s="187" t="s">
        <v>169</v>
      </c>
      <c r="AE44" s="151"/>
      <c r="AF44" s="168"/>
      <c r="AG44" s="168"/>
      <c r="AH44" s="168"/>
      <c r="AI44" s="168"/>
      <c r="AJ44" s="168"/>
      <c r="AK44" s="168"/>
    </row>
    <row r="45" spans="2:37" ht="14.25" customHeight="1" x14ac:dyDescent="0.2">
      <c r="B45" s="160">
        <v>2</v>
      </c>
      <c r="C45" s="164">
        <v>74</v>
      </c>
      <c r="D45" s="164" t="s">
        <v>88</v>
      </c>
      <c r="E45" s="186" t="s">
        <v>25</v>
      </c>
      <c r="F45" s="186" t="s">
        <v>174</v>
      </c>
      <c r="G45" s="164" t="str">
        <f>"16.85"</f>
        <v>16.85</v>
      </c>
      <c r="H45" s="156"/>
      <c r="J45" s="160">
        <v>2</v>
      </c>
      <c r="K45" s="164" t="s">
        <v>118</v>
      </c>
      <c r="L45" s="164" t="s">
        <v>119</v>
      </c>
      <c r="M45" s="186"/>
      <c r="N45" s="186" t="s">
        <v>174</v>
      </c>
      <c r="O45" s="164" t="str">
        <f>"15.78"</f>
        <v>15.78</v>
      </c>
      <c r="P45" s="156"/>
      <c r="Q45" s="151"/>
      <c r="R45" s="174"/>
      <c r="S45" s="174"/>
      <c r="U45" s="153"/>
      <c r="V45" s="153"/>
      <c r="W45" s="170"/>
      <c r="Y45" s="160">
        <v>1</v>
      </c>
      <c r="Z45" s="164">
        <v>78</v>
      </c>
      <c r="AA45" s="164" t="s">
        <v>94</v>
      </c>
      <c r="AB45" s="186" t="s">
        <v>25</v>
      </c>
      <c r="AC45" s="186" t="s">
        <v>174</v>
      </c>
      <c r="AD45" s="164" t="str">
        <f>"49.78"</f>
        <v>49.78</v>
      </c>
      <c r="AE45" s="151"/>
      <c r="AF45" s="168"/>
      <c r="AG45" s="168"/>
      <c r="AH45" s="168"/>
      <c r="AI45" s="168"/>
      <c r="AJ45" s="168"/>
      <c r="AK45" s="168"/>
    </row>
    <row r="46" spans="2:37" ht="14.25" customHeight="1" x14ac:dyDescent="0.2">
      <c r="B46" s="160">
        <v>3</v>
      </c>
      <c r="C46" s="164">
        <v>39</v>
      </c>
      <c r="D46" s="164" t="s">
        <v>48</v>
      </c>
      <c r="E46" s="186" t="s">
        <v>13</v>
      </c>
      <c r="F46" s="186" t="s">
        <v>174</v>
      </c>
      <c r="G46" s="164" t="str">
        <f>"18.19"</f>
        <v>18.19</v>
      </c>
      <c r="H46" s="156"/>
      <c r="J46" s="160">
        <v>3</v>
      </c>
      <c r="K46" s="164" t="s">
        <v>120</v>
      </c>
      <c r="L46" s="164" t="s">
        <v>121</v>
      </c>
      <c r="M46" s="186"/>
      <c r="N46" s="186" t="s">
        <v>174</v>
      </c>
      <c r="O46" s="164" t="s">
        <v>186</v>
      </c>
      <c r="P46" s="156"/>
      <c r="Q46" s="151"/>
      <c r="R46" s="215">
        <v>0.4826388888888889</v>
      </c>
      <c r="S46" s="216"/>
      <c r="T46" s="157" t="s">
        <v>201</v>
      </c>
      <c r="U46" s="158"/>
      <c r="V46" s="158"/>
      <c r="W46" s="155" t="s">
        <v>169</v>
      </c>
      <c r="Y46" s="160">
        <v>2</v>
      </c>
      <c r="Z46" s="164">
        <v>52</v>
      </c>
      <c r="AA46" s="164" t="s">
        <v>62</v>
      </c>
      <c r="AB46" s="186" t="s">
        <v>13</v>
      </c>
      <c r="AC46" s="186" t="s">
        <v>174</v>
      </c>
      <c r="AD46" s="164" t="str">
        <f>"53.85"</f>
        <v>53.85</v>
      </c>
      <c r="AE46" s="151"/>
      <c r="AF46" s="168"/>
      <c r="AG46" s="168"/>
      <c r="AH46" s="168"/>
      <c r="AI46" s="168"/>
      <c r="AJ46" s="168"/>
      <c r="AK46" s="168"/>
    </row>
    <row r="47" spans="2:37" ht="14.25" customHeight="1" x14ac:dyDescent="0.2">
      <c r="B47" s="160">
        <v>4</v>
      </c>
      <c r="C47" s="164">
        <v>71</v>
      </c>
      <c r="D47" s="164" t="s">
        <v>85</v>
      </c>
      <c r="E47" s="186" t="s">
        <v>25</v>
      </c>
      <c r="F47" s="186" t="s">
        <v>174</v>
      </c>
      <c r="G47" s="164" t="str">
        <f>"18.64"</f>
        <v>18.64</v>
      </c>
      <c r="H47" s="156"/>
      <c r="J47" s="160">
        <v>4</v>
      </c>
      <c r="K47" s="164" t="s">
        <v>122</v>
      </c>
      <c r="L47" s="164" t="s">
        <v>123</v>
      </c>
      <c r="M47" s="186"/>
      <c r="N47" s="186" t="s">
        <v>174</v>
      </c>
      <c r="O47" s="164" t="s">
        <v>186</v>
      </c>
      <c r="P47" s="156"/>
      <c r="Q47" s="151"/>
      <c r="R47" s="160">
        <v>1</v>
      </c>
      <c r="S47" s="164">
        <v>48</v>
      </c>
      <c r="T47" s="164" t="s">
        <v>57</v>
      </c>
      <c r="U47" s="186" t="s">
        <v>13</v>
      </c>
      <c r="V47" s="186" t="s">
        <v>58</v>
      </c>
      <c r="W47" s="164" t="str">
        <f>"53.31"</f>
        <v>53.31</v>
      </c>
      <c r="Y47" s="160">
        <v>3</v>
      </c>
      <c r="Z47" s="164">
        <v>74</v>
      </c>
      <c r="AA47" s="164" t="s">
        <v>88</v>
      </c>
      <c r="AB47" s="186" t="s">
        <v>25</v>
      </c>
      <c r="AC47" s="186" t="s">
        <v>174</v>
      </c>
      <c r="AD47" s="164" t="str">
        <f>"54.05"</f>
        <v>54.05</v>
      </c>
      <c r="AE47" s="151"/>
      <c r="AF47" s="168"/>
      <c r="AG47" s="168"/>
      <c r="AH47" s="168"/>
      <c r="AI47" s="168"/>
      <c r="AJ47" s="168"/>
      <c r="AK47" s="168"/>
    </row>
    <row r="48" spans="2:37" ht="14.25" customHeight="1" x14ac:dyDescent="0.2">
      <c r="B48" s="160">
        <v>5</v>
      </c>
      <c r="C48" s="164">
        <v>31</v>
      </c>
      <c r="D48" s="164" t="s">
        <v>39</v>
      </c>
      <c r="E48" s="186" t="s">
        <v>8</v>
      </c>
      <c r="F48" s="186" t="s">
        <v>174</v>
      </c>
      <c r="G48" s="164" t="str">
        <f>"19.43"</f>
        <v>19.43</v>
      </c>
      <c r="H48" s="156"/>
      <c r="J48" s="160">
        <v>5</v>
      </c>
      <c r="K48" s="164" t="s">
        <v>126</v>
      </c>
      <c r="L48" s="164" t="s">
        <v>127</v>
      </c>
      <c r="M48" s="186"/>
      <c r="N48" s="186" t="s">
        <v>174</v>
      </c>
      <c r="O48" s="164" t="s">
        <v>186</v>
      </c>
      <c r="P48" s="156"/>
      <c r="Q48" s="151"/>
      <c r="R48" s="160">
        <v>2</v>
      </c>
      <c r="S48" s="164">
        <v>86</v>
      </c>
      <c r="T48" s="164" t="s">
        <v>103</v>
      </c>
      <c r="U48" s="186" t="s">
        <v>25</v>
      </c>
      <c r="V48" s="186" t="s">
        <v>174</v>
      </c>
      <c r="W48" s="164" t="str">
        <f>"55.12"</f>
        <v>55.12</v>
      </c>
      <c r="Y48" s="160">
        <v>4</v>
      </c>
      <c r="Z48" s="164">
        <v>40</v>
      </c>
      <c r="AA48" s="164" t="s">
        <v>49</v>
      </c>
      <c r="AB48" s="186" t="s">
        <v>13</v>
      </c>
      <c r="AC48" s="186" t="s">
        <v>174</v>
      </c>
      <c r="AD48" s="164" t="str">
        <f>"57.93"</f>
        <v>57.93</v>
      </c>
      <c r="AE48" s="151"/>
      <c r="AF48" s="168"/>
      <c r="AG48" s="168"/>
      <c r="AH48" s="168"/>
      <c r="AI48" s="168"/>
      <c r="AJ48" s="168"/>
      <c r="AK48" s="168"/>
    </row>
    <row r="49" spans="2:37" ht="14.25" customHeight="1" x14ac:dyDescent="0.2">
      <c r="B49" s="160">
        <v>6</v>
      </c>
      <c r="C49" s="164">
        <v>50</v>
      </c>
      <c r="D49" s="164" t="s">
        <v>60</v>
      </c>
      <c r="E49" s="186" t="s">
        <v>13</v>
      </c>
      <c r="F49" s="186" t="s">
        <v>174</v>
      </c>
      <c r="G49" s="164" t="str">
        <f>"20.91"</f>
        <v>20.91</v>
      </c>
      <c r="H49" s="156"/>
      <c r="J49" s="160">
        <v>6</v>
      </c>
      <c r="K49" s="157"/>
      <c r="L49" s="157"/>
      <c r="M49" s="162"/>
      <c r="N49" s="163"/>
      <c r="O49" s="155"/>
      <c r="P49" s="156"/>
      <c r="Q49" s="151"/>
      <c r="R49" s="160">
        <v>3</v>
      </c>
      <c r="S49" s="164">
        <v>75</v>
      </c>
      <c r="T49" s="164" t="s">
        <v>89</v>
      </c>
      <c r="U49" s="186" t="s">
        <v>25</v>
      </c>
      <c r="V49" s="186" t="s">
        <v>174</v>
      </c>
      <c r="W49" s="164" t="str">
        <f>"58.44"</f>
        <v>58.44</v>
      </c>
      <c r="Y49" s="160">
        <v>5</v>
      </c>
      <c r="Z49" s="164">
        <v>87</v>
      </c>
      <c r="AA49" s="164" t="s">
        <v>104</v>
      </c>
      <c r="AB49" s="186" t="s">
        <v>25</v>
      </c>
      <c r="AC49" s="186" t="s">
        <v>174</v>
      </c>
      <c r="AD49" s="164" t="str">
        <f>"58.56"</f>
        <v>58.56</v>
      </c>
      <c r="AE49" s="151"/>
      <c r="AF49" s="168"/>
      <c r="AG49" s="168"/>
      <c r="AH49" s="168"/>
      <c r="AI49" s="168"/>
      <c r="AJ49" s="168"/>
      <c r="AK49" s="168"/>
    </row>
    <row r="50" spans="2:37" ht="14.25" customHeight="1" x14ac:dyDescent="0.2">
      <c r="B50" s="160">
        <v>7</v>
      </c>
      <c r="C50" s="164">
        <v>32</v>
      </c>
      <c r="D50" s="164" t="s">
        <v>41</v>
      </c>
      <c r="E50" s="186" t="s">
        <v>8</v>
      </c>
      <c r="F50" s="186" t="s">
        <v>174</v>
      </c>
      <c r="G50" s="164" t="str">
        <f>"22.69"</f>
        <v>22.69</v>
      </c>
      <c r="H50" s="156"/>
      <c r="J50" s="160">
        <v>7</v>
      </c>
      <c r="K50" s="161"/>
      <c r="L50" s="157"/>
      <c r="M50" s="162"/>
      <c r="N50" s="163"/>
      <c r="O50" s="155"/>
      <c r="P50" s="156"/>
      <c r="Q50" s="151"/>
      <c r="R50" s="160">
        <v>4</v>
      </c>
      <c r="S50" s="164">
        <v>71</v>
      </c>
      <c r="T50" s="164" t="s">
        <v>85</v>
      </c>
      <c r="U50" s="186" t="s">
        <v>25</v>
      </c>
      <c r="V50" s="186" t="s">
        <v>174</v>
      </c>
      <c r="W50" s="164" t="str">
        <f>"1:00.37"</f>
        <v>1:00.37</v>
      </c>
      <c r="Y50" s="160">
        <v>6</v>
      </c>
      <c r="Z50" s="164">
        <v>47</v>
      </c>
      <c r="AA50" s="164" t="s">
        <v>56</v>
      </c>
      <c r="AB50" s="186" t="s">
        <v>13</v>
      </c>
      <c r="AC50" s="186" t="s">
        <v>174</v>
      </c>
      <c r="AD50" s="164" t="str">
        <f>"1:05.71"</f>
        <v>1:05.71</v>
      </c>
      <c r="AE50" s="151"/>
      <c r="AF50" s="168"/>
      <c r="AG50" s="168"/>
      <c r="AH50" s="168"/>
      <c r="AI50" s="168"/>
      <c r="AJ50" s="168"/>
      <c r="AK50" s="168"/>
    </row>
    <row r="51" spans="2:37" ht="14.25" customHeight="1" x14ac:dyDescent="0.2">
      <c r="B51" s="160">
        <v>8</v>
      </c>
      <c r="C51" s="164"/>
      <c r="D51" s="165"/>
      <c r="E51" s="156"/>
      <c r="F51" s="156"/>
      <c r="G51" s="155"/>
      <c r="H51" s="156"/>
      <c r="J51" s="160">
        <v>8</v>
      </c>
      <c r="K51" s="161"/>
      <c r="L51" s="157"/>
      <c r="M51" s="163"/>
      <c r="N51" s="163"/>
      <c r="O51" s="155"/>
      <c r="P51" s="156"/>
      <c r="Q51" s="151"/>
      <c r="R51" s="160">
        <v>5</v>
      </c>
      <c r="S51" s="164">
        <v>43</v>
      </c>
      <c r="T51" s="164" t="s">
        <v>52</v>
      </c>
      <c r="U51" s="186" t="s">
        <v>13</v>
      </c>
      <c r="V51" s="186" t="s">
        <v>174</v>
      </c>
      <c r="W51" s="164" t="str">
        <f>"1:02.83"</f>
        <v>1:02.83</v>
      </c>
      <c r="Y51" s="160">
        <v>7</v>
      </c>
      <c r="Z51" s="164">
        <v>42</v>
      </c>
      <c r="AA51" s="164" t="s">
        <v>51</v>
      </c>
      <c r="AB51" s="186" t="s">
        <v>13</v>
      </c>
      <c r="AC51" s="186" t="s">
        <v>174</v>
      </c>
      <c r="AD51" s="164" t="str">
        <f>"1:10.51"</f>
        <v>1:10.51</v>
      </c>
      <c r="AE51" s="151"/>
      <c r="AF51" s="168"/>
      <c r="AG51" s="168"/>
      <c r="AH51" s="168"/>
      <c r="AI51" s="168"/>
      <c r="AJ51" s="168"/>
      <c r="AK51" s="168"/>
    </row>
    <row r="52" spans="2:37" ht="14.25" customHeight="1" x14ac:dyDescent="0.2">
      <c r="B52" s="151"/>
      <c r="G52" s="151"/>
      <c r="H52" s="151"/>
      <c r="K52" s="168"/>
      <c r="M52" s="153"/>
      <c r="N52" s="153"/>
      <c r="O52" s="170"/>
      <c r="P52" s="170"/>
      <c r="Q52" s="151"/>
      <c r="R52" s="160">
        <v>6</v>
      </c>
      <c r="S52" s="164">
        <v>50</v>
      </c>
      <c r="T52" s="164" t="s">
        <v>60</v>
      </c>
      <c r="U52" s="186" t="s">
        <v>13</v>
      </c>
      <c r="V52" s="186" t="s">
        <v>174</v>
      </c>
      <c r="W52" s="164" t="str">
        <f>"1:20.07"</f>
        <v>1:20.07</v>
      </c>
      <c r="Y52" s="160">
        <v>8</v>
      </c>
      <c r="Z52" s="164">
        <v>51</v>
      </c>
      <c r="AA52" s="164" t="s">
        <v>61</v>
      </c>
      <c r="AB52" s="186" t="s">
        <v>13</v>
      </c>
      <c r="AC52" s="186" t="s">
        <v>174</v>
      </c>
      <c r="AD52" s="164" t="str">
        <f>"1:15.74"</f>
        <v>1:15.74</v>
      </c>
      <c r="AE52" s="151"/>
      <c r="AF52" s="168"/>
      <c r="AG52" s="168"/>
      <c r="AH52" s="168"/>
      <c r="AI52" s="168"/>
      <c r="AJ52" s="168"/>
      <c r="AK52" s="168"/>
    </row>
    <row r="53" spans="2:37" ht="14.25" customHeight="1" x14ac:dyDescent="0.2">
      <c r="B53" s="215">
        <v>0.41319444444444442</v>
      </c>
      <c r="C53" s="216"/>
      <c r="D53" s="157" t="s">
        <v>202</v>
      </c>
      <c r="E53" s="158"/>
      <c r="F53" s="158"/>
      <c r="G53" s="155" t="s">
        <v>169</v>
      </c>
      <c r="H53" s="156" t="s">
        <v>170</v>
      </c>
      <c r="K53" s="168"/>
      <c r="M53" s="153"/>
      <c r="N53" s="153"/>
      <c r="O53" s="170"/>
      <c r="P53" s="170"/>
      <c r="Q53" s="151"/>
      <c r="R53" s="160">
        <v>7</v>
      </c>
      <c r="S53" s="164">
        <v>58</v>
      </c>
      <c r="T53" s="164" t="s">
        <v>70</v>
      </c>
      <c r="U53" s="186" t="s">
        <v>20</v>
      </c>
      <c r="V53" s="186" t="s">
        <v>174</v>
      </c>
      <c r="W53" s="164" t="str">
        <f>"1:31.66"</f>
        <v>1:31.66</v>
      </c>
      <c r="Y53" s="151"/>
      <c r="AE53" s="151"/>
      <c r="AF53" s="168"/>
      <c r="AG53" s="168"/>
      <c r="AH53" s="168"/>
      <c r="AI53" s="168"/>
      <c r="AJ53" s="168"/>
      <c r="AK53" s="168"/>
    </row>
    <row r="54" spans="2:37" ht="14.25" customHeight="1" x14ac:dyDescent="0.2">
      <c r="B54" s="160">
        <v>1</v>
      </c>
      <c r="C54" s="164">
        <v>84</v>
      </c>
      <c r="D54" s="164" t="s">
        <v>101</v>
      </c>
      <c r="E54" s="186" t="s">
        <v>25</v>
      </c>
      <c r="F54" s="186" t="s">
        <v>174</v>
      </c>
      <c r="G54" s="164" t="str">
        <f>"16.06"</f>
        <v>16.06</v>
      </c>
      <c r="H54" s="164" t="s">
        <v>181</v>
      </c>
      <c r="J54" s="215">
        <v>0.44444444444444442</v>
      </c>
      <c r="K54" s="216"/>
      <c r="L54" s="157" t="s">
        <v>203</v>
      </c>
      <c r="M54" s="158"/>
      <c r="N54" s="158"/>
      <c r="O54" s="155" t="s">
        <v>169</v>
      </c>
      <c r="P54" s="170"/>
      <c r="Q54" s="151"/>
      <c r="R54" s="160">
        <v>8</v>
      </c>
      <c r="S54" s="164">
        <v>54</v>
      </c>
      <c r="T54" s="164" t="s">
        <v>64</v>
      </c>
      <c r="U54" s="186" t="s">
        <v>25</v>
      </c>
      <c r="V54" s="186" t="s">
        <v>174</v>
      </c>
      <c r="W54" s="164" t="s">
        <v>183</v>
      </c>
      <c r="Y54" s="151"/>
      <c r="AE54" s="151"/>
      <c r="AF54" s="168"/>
      <c r="AG54" s="168"/>
      <c r="AH54" s="168"/>
      <c r="AI54" s="168"/>
      <c r="AJ54" s="168"/>
      <c r="AK54" s="168"/>
    </row>
    <row r="55" spans="2:37" ht="14.25" customHeight="1" x14ac:dyDescent="0.2">
      <c r="B55" s="160">
        <v>2</v>
      </c>
      <c r="C55" s="164">
        <v>73</v>
      </c>
      <c r="D55" s="164" t="s">
        <v>87</v>
      </c>
      <c r="E55" s="186" t="s">
        <v>25</v>
      </c>
      <c r="F55" s="186" t="s">
        <v>24</v>
      </c>
      <c r="G55" s="164" t="str">
        <f>"17.15"</f>
        <v>17.15</v>
      </c>
      <c r="H55" s="156"/>
      <c r="J55" s="160">
        <v>1</v>
      </c>
      <c r="K55" s="164">
        <v>30</v>
      </c>
      <c r="L55" s="164" t="s">
        <v>108</v>
      </c>
      <c r="M55" s="186" t="s">
        <v>25</v>
      </c>
      <c r="N55" s="186" t="s">
        <v>174</v>
      </c>
      <c r="O55" s="164" t="str">
        <f>"4:11.90"</f>
        <v>4:11.90</v>
      </c>
      <c r="P55" s="170"/>
      <c r="Q55" s="151"/>
      <c r="R55" s="160"/>
      <c r="S55" s="164"/>
      <c r="T55" s="164"/>
      <c r="U55" s="186"/>
      <c r="V55" s="213" t="str">
        <f>"Rule 18.5a"</f>
        <v>Rule 18.5a</v>
      </c>
      <c r="W55" s="214"/>
      <c r="Y55" s="151"/>
      <c r="AE55" s="151"/>
      <c r="AF55" s="168"/>
      <c r="AG55" s="168"/>
      <c r="AH55" s="168"/>
      <c r="AI55" s="168"/>
      <c r="AJ55" s="168"/>
      <c r="AK55" s="168"/>
    </row>
    <row r="56" spans="2:37" ht="14.25" customHeight="1" x14ac:dyDescent="0.2">
      <c r="B56" s="160">
        <v>3</v>
      </c>
      <c r="C56" s="164">
        <v>41</v>
      </c>
      <c r="D56" s="164" t="s">
        <v>50</v>
      </c>
      <c r="E56" s="186" t="s">
        <v>13</v>
      </c>
      <c r="F56" s="186" t="s">
        <v>174</v>
      </c>
      <c r="G56" s="164" t="str">
        <f>"17.59"</f>
        <v>17.59</v>
      </c>
      <c r="H56" s="156"/>
      <c r="J56" s="160">
        <v>2</v>
      </c>
      <c r="K56" s="164">
        <v>47</v>
      </c>
      <c r="L56" s="164" t="s">
        <v>56</v>
      </c>
      <c r="M56" s="186" t="s">
        <v>13</v>
      </c>
      <c r="N56" s="186" t="s">
        <v>174</v>
      </c>
      <c r="O56" s="164" t="str">
        <f>"4:21.79"</f>
        <v>4:21.79</v>
      </c>
      <c r="P56" s="170"/>
      <c r="Q56" s="151"/>
      <c r="U56" s="172"/>
      <c r="V56" s="172"/>
      <c r="W56" s="152"/>
      <c r="Y56" s="151"/>
      <c r="AE56" s="151"/>
      <c r="AF56" s="168"/>
      <c r="AG56" s="168"/>
      <c r="AH56" s="168"/>
      <c r="AI56" s="168"/>
      <c r="AJ56" s="168"/>
      <c r="AK56" s="168"/>
    </row>
    <row r="57" spans="2:37" ht="14.25" customHeight="1" x14ac:dyDescent="0.2">
      <c r="B57" s="160">
        <v>4</v>
      </c>
      <c r="C57" s="164">
        <v>43</v>
      </c>
      <c r="D57" s="164" t="s">
        <v>52</v>
      </c>
      <c r="E57" s="186" t="s">
        <v>13</v>
      </c>
      <c r="F57" s="186" t="s">
        <v>174</v>
      </c>
      <c r="G57" s="164" t="str">
        <f>"18.06"</f>
        <v>18.06</v>
      </c>
      <c r="H57" s="156"/>
      <c r="J57" s="160">
        <v>3</v>
      </c>
      <c r="K57" s="164">
        <v>43</v>
      </c>
      <c r="L57" s="164" t="s">
        <v>52</v>
      </c>
      <c r="M57" s="186" t="s">
        <v>13</v>
      </c>
      <c r="N57" s="186" t="s">
        <v>174</v>
      </c>
      <c r="O57" s="164" t="str">
        <f>"4:31.88"</f>
        <v>4:31.88</v>
      </c>
      <c r="P57" s="170"/>
      <c r="Q57" s="151"/>
      <c r="R57" s="215">
        <v>0.48958333333333331</v>
      </c>
      <c r="S57" s="216"/>
      <c r="T57" s="157" t="s">
        <v>204</v>
      </c>
      <c r="U57" s="158"/>
      <c r="V57" s="158"/>
      <c r="W57" s="155" t="s">
        <v>169</v>
      </c>
      <c r="Y57" s="151"/>
      <c r="AC57" s="153"/>
      <c r="AD57" s="190"/>
      <c r="AE57" s="151"/>
      <c r="AF57" s="168"/>
      <c r="AG57" s="168"/>
      <c r="AH57" s="168"/>
      <c r="AI57" s="168"/>
      <c r="AJ57" s="168"/>
      <c r="AK57" s="168"/>
    </row>
    <row r="58" spans="2:37" ht="14.25" customHeight="1" x14ac:dyDescent="0.2">
      <c r="B58" s="160">
        <v>5</v>
      </c>
      <c r="C58" s="164">
        <v>46</v>
      </c>
      <c r="D58" s="164" t="s">
        <v>55</v>
      </c>
      <c r="E58" s="186" t="s">
        <v>13</v>
      </c>
      <c r="F58" s="186" t="s">
        <v>174</v>
      </c>
      <c r="G58" s="164" t="str">
        <f>"18.65"</f>
        <v>18.65</v>
      </c>
      <c r="H58" s="156"/>
      <c r="J58" s="160">
        <v>4</v>
      </c>
      <c r="K58" s="164">
        <v>45</v>
      </c>
      <c r="L58" s="164" t="s">
        <v>54</v>
      </c>
      <c r="M58" s="186" t="s">
        <v>13</v>
      </c>
      <c r="N58" s="186" t="s">
        <v>174</v>
      </c>
      <c r="O58" s="164" t="str">
        <f>"4:43.69"</f>
        <v>4:43.69</v>
      </c>
      <c r="P58" s="170"/>
      <c r="Q58" s="151"/>
      <c r="R58" s="160">
        <v>1</v>
      </c>
      <c r="S58" s="164">
        <v>84</v>
      </c>
      <c r="T58" s="164" t="s">
        <v>101</v>
      </c>
      <c r="U58" s="186" t="s">
        <v>25</v>
      </c>
      <c r="V58" s="186" t="s">
        <v>174</v>
      </c>
      <c r="W58" s="164" t="str">
        <f>"53.89"</f>
        <v>53.89</v>
      </c>
      <c r="Y58" s="151"/>
      <c r="AC58" s="153"/>
      <c r="AD58" s="191"/>
      <c r="AE58" s="151"/>
      <c r="AF58" s="168"/>
      <c r="AG58" s="168"/>
      <c r="AH58" s="168"/>
      <c r="AI58" s="168"/>
      <c r="AJ58" s="168"/>
      <c r="AK58" s="168"/>
    </row>
    <row r="59" spans="2:37" ht="14.25" customHeight="1" x14ac:dyDescent="0.2">
      <c r="B59" s="160">
        <v>6</v>
      </c>
      <c r="C59" s="164">
        <v>35</v>
      </c>
      <c r="D59" s="164" t="s">
        <v>44</v>
      </c>
      <c r="E59" s="186" t="s">
        <v>8</v>
      </c>
      <c r="F59" s="186" t="s">
        <v>174</v>
      </c>
      <c r="G59" s="164" t="str">
        <f>"19.72"</f>
        <v>19.72</v>
      </c>
      <c r="H59" s="156"/>
      <c r="J59" s="160">
        <v>5</v>
      </c>
      <c r="K59" s="164">
        <v>37</v>
      </c>
      <c r="L59" s="164" t="s">
        <v>46</v>
      </c>
      <c r="M59" s="186" t="s">
        <v>8</v>
      </c>
      <c r="N59" s="186" t="s">
        <v>174</v>
      </c>
      <c r="O59" s="164" t="str">
        <f>"4:58.04"</f>
        <v>4:58.04</v>
      </c>
      <c r="P59" s="170"/>
      <c r="Q59" s="151"/>
      <c r="R59" s="160">
        <v>2</v>
      </c>
      <c r="S59" s="164">
        <v>69</v>
      </c>
      <c r="T59" s="164" t="s">
        <v>83</v>
      </c>
      <c r="U59" s="186" t="s">
        <v>25</v>
      </c>
      <c r="V59" s="186" t="s">
        <v>174</v>
      </c>
      <c r="W59" s="164" t="str">
        <f>"57.36"</f>
        <v>57.36</v>
      </c>
      <c r="Y59" s="151"/>
      <c r="AC59" s="153"/>
      <c r="AD59" s="191"/>
      <c r="AE59" s="151"/>
      <c r="AF59" s="168"/>
      <c r="AG59" s="168"/>
      <c r="AH59" s="168"/>
      <c r="AI59" s="168"/>
      <c r="AJ59" s="168"/>
      <c r="AK59" s="168"/>
    </row>
    <row r="60" spans="2:37" ht="14.25" customHeight="1" x14ac:dyDescent="0.2">
      <c r="B60" s="160">
        <v>7</v>
      </c>
      <c r="C60" s="164">
        <v>90</v>
      </c>
      <c r="D60" s="164" t="s">
        <v>107</v>
      </c>
      <c r="E60" s="186" t="s">
        <v>25</v>
      </c>
      <c r="F60" s="186" t="s">
        <v>174</v>
      </c>
      <c r="G60" s="164" t="str">
        <f>"21.67"</f>
        <v>21.67</v>
      </c>
      <c r="H60" s="156"/>
      <c r="J60" s="160">
        <v>6</v>
      </c>
      <c r="K60" s="164">
        <v>42</v>
      </c>
      <c r="L60" s="164" t="s">
        <v>51</v>
      </c>
      <c r="M60" s="186" t="s">
        <v>13</v>
      </c>
      <c r="N60" s="186" t="s">
        <v>174</v>
      </c>
      <c r="O60" s="164" t="s">
        <v>186</v>
      </c>
      <c r="P60" s="170"/>
      <c r="Q60" s="151"/>
      <c r="R60" s="160">
        <v>3</v>
      </c>
      <c r="S60" s="164">
        <v>73</v>
      </c>
      <c r="T60" s="164" t="s">
        <v>87</v>
      </c>
      <c r="U60" s="186" t="s">
        <v>25</v>
      </c>
      <c r="V60" s="186" t="s">
        <v>24</v>
      </c>
      <c r="W60" s="164" t="str">
        <f>"57.44"</f>
        <v>57.44</v>
      </c>
      <c r="Y60" s="151"/>
      <c r="AE60" s="151"/>
      <c r="AF60" s="168"/>
      <c r="AG60" s="168"/>
      <c r="AH60" s="168"/>
      <c r="AI60" s="168"/>
      <c r="AJ60" s="168"/>
      <c r="AK60" s="168"/>
    </row>
    <row r="61" spans="2:37" ht="14.25" customHeight="1" x14ac:dyDescent="0.2">
      <c r="B61" s="160">
        <v>8</v>
      </c>
      <c r="C61" s="164"/>
      <c r="D61" s="165"/>
      <c r="E61" s="156"/>
      <c r="F61" s="156"/>
      <c r="G61" s="155"/>
      <c r="H61" s="156"/>
      <c r="J61" s="151"/>
      <c r="P61" s="170"/>
      <c r="Q61" s="151"/>
      <c r="R61" s="160">
        <v>4</v>
      </c>
      <c r="S61" s="164">
        <v>76</v>
      </c>
      <c r="T61" s="164" t="s">
        <v>90</v>
      </c>
      <c r="U61" s="186" t="s">
        <v>25</v>
      </c>
      <c r="V61" s="186" t="s">
        <v>91</v>
      </c>
      <c r="W61" s="164" t="str">
        <f>"1:00.78"</f>
        <v>1:00.78</v>
      </c>
      <c r="Y61" s="151"/>
      <c r="AE61" s="151"/>
      <c r="AF61" s="168"/>
      <c r="AG61" s="168"/>
      <c r="AH61" s="168"/>
      <c r="AI61" s="168"/>
      <c r="AJ61" s="168"/>
      <c r="AK61" s="168"/>
    </row>
    <row r="62" spans="2:37" ht="14.25" customHeight="1" x14ac:dyDescent="0.2">
      <c r="B62" s="151"/>
      <c r="G62" s="151"/>
      <c r="H62" s="151"/>
      <c r="J62" s="215">
        <v>0.45</v>
      </c>
      <c r="K62" s="216"/>
      <c r="L62" s="157" t="s">
        <v>205</v>
      </c>
      <c r="M62" s="158"/>
      <c r="N62" s="158"/>
      <c r="O62" s="155" t="s">
        <v>169</v>
      </c>
      <c r="P62" s="170"/>
      <c r="Q62" s="151"/>
      <c r="R62" s="160">
        <v>5</v>
      </c>
      <c r="S62" s="164">
        <v>36</v>
      </c>
      <c r="T62" s="164" t="s">
        <v>45</v>
      </c>
      <c r="U62" s="186" t="s">
        <v>8</v>
      </c>
      <c r="V62" s="186" t="s">
        <v>174</v>
      </c>
      <c r="W62" s="164" t="str">
        <f>"1:05.59"</f>
        <v>1:05.59</v>
      </c>
      <c r="Y62" s="151"/>
      <c r="AE62" s="151"/>
      <c r="AF62" s="168"/>
      <c r="AG62" s="168"/>
      <c r="AH62" s="168"/>
      <c r="AI62" s="168"/>
      <c r="AJ62" s="168"/>
      <c r="AK62" s="168"/>
    </row>
    <row r="63" spans="2:37" ht="14.25" customHeight="1" x14ac:dyDescent="0.2">
      <c r="B63" s="215">
        <v>0.41666666666666669</v>
      </c>
      <c r="C63" s="216"/>
      <c r="D63" s="177" t="s">
        <v>206</v>
      </c>
      <c r="E63" s="158"/>
      <c r="F63" s="158"/>
      <c r="G63" s="155" t="s">
        <v>169</v>
      </c>
      <c r="H63" s="156" t="s">
        <v>170</v>
      </c>
      <c r="J63" s="160">
        <v>1</v>
      </c>
      <c r="K63" s="164">
        <v>74</v>
      </c>
      <c r="L63" s="164" t="s">
        <v>88</v>
      </c>
      <c r="M63" s="186" t="s">
        <v>25</v>
      </c>
      <c r="N63" s="186" t="s">
        <v>174</v>
      </c>
      <c r="O63" s="164" t="str">
        <f>"3:40.18"</f>
        <v>3:40.18</v>
      </c>
      <c r="P63" s="170"/>
      <c r="Q63" s="151"/>
      <c r="R63" s="160">
        <v>6</v>
      </c>
      <c r="S63" s="164">
        <v>60</v>
      </c>
      <c r="T63" s="164" t="s">
        <v>73</v>
      </c>
      <c r="U63" s="186" t="s">
        <v>72</v>
      </c>
      <c r="V63" s="186" t="s">
        <v>174</v>
      </c>
      <c r="W63" s="164" t="str">
        <f>"1:08.35"</f>
        <v>1:08.35</v>
      </c>
      <c r="Y63" s="151"/>
      <c r="AC63" s="153"/>
      <c r="AD63" s="190"/>
      <c r="AE63" s="151"/>
      <c r="AF63" s="168"/>
      <c r="AG63" s="168"/>
      <c r="AH63" s="168"/>
      <c r="AI63" s="168"/>
      <c r="AJ63" s="168"/>
      <c r="AK63" s="168"/>
    </row>
    <row r="64" spans="2:37" ht="14.25" customHeight="1" x14ac:dyDescent="0.2">
      <c r="B64" s="160">
        <v>1</v>
      </c>
      <c r="C64" s="164">
        <v>62</v>
      </c>
      <c r="D64" s="164" t="s">
        <v>76</v>
      </c>
      <c r="E64" s="186" t="s">
        <v>38</v>
      </c>
      <c r="F64" s="186" t="s">
        <v>174</v>
      </c>
      <c r="G64" s="164" t="str">
        <f>"15.97"</f>
        <v>15.97</v>
      </c>
      <c r="H64" s="164" t="s">
        <v>176</v>
      </c>
      <c r="J64" s="160">
        <v>2</v>
      </c>
      <c r="K64" s="164">
        <v>77</v>
      </c>
      <c r="L64" s="164" t="s">
        <v>92</v>
      </c>
      <c r="M64" s="186" t="s">
        <v>25</v>
      </c>
      <c r="N64" s="186" t="s">
        <v>93</v>
      </c>
      <c r="O64" s="164" t="str">
        <f>"3:44.45"</f>
        <v>3:44.45</v>
      </c>
      <c r="P64" s="170"/>
      <c r="Q64" s="151"/>
      <c r="R64" s="160">
        <v>7</v>
      </c>
      <c r="S64" s="164">
        <v>38</v>
      </c>
      <c r="T64" s="164" t="s">
        <v>47</v>
      </c>
      <c r="U64" s="186" t="s">
        <v>8</v>
      </c>
      <c r="V64" s="186" t="s">
        <v>174</v>
      </c>
      <c r="W64" s="164" t="str">
        <f>"1:25.82"</f>
        <v>1:25.82</v>
      </c>
      <c r="Y64" s="151"/>
      <c r="AC64" s="153"/>
      <c r="AD64" s="191"/>
      <c r="AE64" s="151"/>
      <c r="AF64" s="168"/>
      <c r="AG64" s="168"/>
      <c r="AH64" s="168"/>
      <c r="AI64" s="168"/>
      <c r="AJ64" s="168"/>
      <c r="AK64" s="168"/>
    </row>
    <row r="65" spans="2:37" ht="14.25" customHeight="1" x14ac:dyDescent="0.2">
      <c r="B65" s="160">
        <v>2</v>
      </c>
      <c r="C65" s="164">
        <v>76</v>
      </c>
      <c r="D65" s="164" t="s">
        <v>90</v>
      </c>
      <c r="E65" s="186" t="s">
        <v>25</v>
      </c>
      <c r="F65" s="186" t="s">
        <v>91</v>
      </c>
      <c r="G65" s="164" t="str">
        <f>"17.50"</f>
        <v>17.50</v>
      </c>
      <c r="H65" s="156"/>
      <c r="J65" s="160">
        <v>3</v>
      </c>
      <c r="K65" s="164">
        <v>75</v>
      </c>
      <c r="L65" s="164" t="s">
        <v>89</v>
      </c>
      <c r="M65" s="186" t="s">
        <v>25</v>
      </c>
      <c r="N65" s="186" t="s">
        <v>174</v>
      </c>
      <c r="O65" s="164" t="str">
        <f>"3:44.82"</f>
        <v>3:44.82</v>
      </c>
      <c r="P65" s="170"/>
      <c r="Q65" s="151"/>
      <c r="R65" s="160">
        <v>8</v>
      </c>
      <c r="S65" s="164">
        <v>89</v>
      </c>
      <c r="T65" s="164" t="s">
        <v>106</v>
      </c>
      <c r="U65" s="186" t="s">
        <v>25</v>
      </c>
      <c r="V65" s="186" t="s">
        <v>174</v>
      </c>
      <c r="W65" s="164" t="str">
        <f>"1:26.80"</f>
        <v>1:26.80</v>
      </c>
      <c r="Y65" s="151"/>
      <c r="AE65" s="151"/>
      <c r="AF65" s="168"/>
      <c r="AG65" s="168"/>
      <c r="AH65" s="168"/>
      <c r="AI65" s="168"/>
      <c r="AJ65" s="168"/>
      <c r="AK65" s="168"/>
    </row>
    <row r="66" spans="2:37" ht="14.25" customHeight="1" x14ac:dyDescent="0.2">
      <c r="B66" s="160">
        <v>3</v>
      </c>
      <c r="C66" s="164">
        <v>81</v>
      </c>
      <c r="D66" s="164" t="s">
        <v>97</v>
      </c>
      <c r="E66" s="186" t="s">
        <v>25</v>
      </c>
      <c r="F66" s="186" t="s">
        <v>174</v>
      </c>
      <c r="G66" s="164" t="str">
        <f>"17.88"</f>
        <v>17.88</v>
      </c>
      <c r="H66" s="156"/>
      <c r="J66" s="160">
        <v>4</v>
      </c>
      <c r="K66" s="164">
        <v>71</v>
      </c>
      <c r="L66" s="164" t="s">
        <v>85</v>
      </c>
      <c r="M66" s="186" t="s">
        <v>25</v>
      </c>
      <c r="N66" s="186" t="s">
        <v>174</v>
      </c>
      <c r="O66" s="164" t="str">
        <f>"3:48.38"</f>
        <v>3:48.38</v>
      </c>
      <c r="P66" s="170"/>
      <c r="Q66" s="151"/>
      <c r="S66" s="168"/>
      <c r="U66" s="153"/>
      <c r="W66" s="170"/>
      <c r="Y66" s="151"/>
      <c r="AE66" s="151"/>
      <c r="AF66" s="168"/>
      <c r="AG66" s="168"/>
      <c r="AH66" s="168"/>
      <c r="AI66" s="168"/>
      <c r="AJ66" s="168"/>
      <c r="AK66" s="168"/>
    </row>
    <row r="67" spans="2:37" ht="14.25" customHeight="1" x14ac:dyDescent="0.2">
      <c r="B67" s="160">
        <v>4</v>
      </c>
      <c r="C67" s="164">
        <v>64</v>
      </c>
      <c r="D67" s="164" t="s">
        <v>78</v>
      </c>
      <c r="E67" s="186" t="s">
        <v>38</v>
      </c>
      <c r="F67" s="186" t="s">
        <v>174</v>
      </c>
      <c r="G67" s="164" t="str">
        <f>"18.04"</f>
        <v>18.04</v>
      </c>
      <c r="H67" s="156"/>
      <c r="J67" s="160">
        <v>5</v>
      </c>
      <c r="K67" s="164">
        <v>61</v>
      </c>
      <c r="L67" s="164" t="s">
        <v>74</v>
      </c>
      <c r="M67" s="186" t="s">
        <v>38</v>
      </c>
      <c r="N67" s="186" t="s">
        <v>75</v>
      </c>
      <c r="O67" s="164" t="str">
        <f>"3:49.54"</f>
        <v>3:49.54</v>
      </c>
      <c r="P67" s="170"/>
      <c r="Q67" s="151"/>
      <c r="S67" s="168"/>
      <c r="V67" s="153"/>
      <c r="W67" s="170"/>
      <c r="Y67" s="151"/>
      <c r="AF67" s="168"/>
      <c r="AG67" s="168"/>
      <c r="AH67" s="168"/>
      <c r="AI67" s="168"/>
      <c r="AJ67" s="168"/>
      <c r="AK67" s="168"/>
    </row>
    <row r="68" spans="2:37" ht="14.25" customHeight="1" x14ac:dyDescent="0.2">
      <c r="B68" s="160">
        <v>5</v>
      </c>
      <c r="C68" s="164">
        <v>36</v>
      </c>
      <c r="D68" s="164" t="s">
        <v>45</v>
      </c>
      <c r="E68" s="186" t="s">
        <v>8</v>
      </c>
      <c r="F68" s="186" t="s">
        <v>174</v>
      </c>
      <c r="G68" s="164" t="str">
        <f>"18.61"</f>
        <v>18.61</v>
      </c>
      <c r="H68" s="156"/>
      <c r="J68" s="160">
        <v>6</v>
      </c>
      <c r="K68" s="164">
        <v>73</v>
      </c>
      <c r="L68" s="164" t="s">
        <v>87</v>
      </c>
      <c r="M68" s="186" t="s">
        <v>25</v>
      </c>
      <c r="N68" s="186" t="s">
        <v>24</v>
      </c>
      <c r="O68" s="164" t="str">
        <f>"3:50.14"</f>
        <v>3:50.14</v>
      </c>
      <c r="P68" s="170"/>
      <c r="Q68" s="151"/>
      <c r="S68" s="168"/>
      <c r="U68" s="153"/>
      <c r="W68" s="170"/>
      <c r="Y68" s="151"/>
      <c r="AC68" s="153"/>
      <c r="AD68" s="191"/>
      <c r="AF68" s="168"/>
      <c r="AG68" s="168"/>
      <c r="AH68" s="168"/>
      <c r="AI68" s="168"/>
      <c r="AJ68" s="168"/>
      <c r="AK68" s="168"/>
    </row>
    <row r="69" spans="2:37" ht="14.25" customHeight="1" x14ac:dyDescent="0.2">
      <c r="B69" s="160">
        <v>6</v>
      </c>
      <c r="C69" s="164">
        <v>33</v>
      </c>
      <c r="D69" s="164" t="s">
        <v>42</v>
      </c>
      <c r="E69" s="186" t="s">
        <v>8</v>
      </c>
      <c r="F69" s="186" t="s">
        <v>174</v>
      </c>
      <c r="G69" s="164" t="str">
        <f>"22.77"</f>
        <v>22.77</v>
      </c>
      <c r="H69" s="156"/>
      <c r="J69" s="160">
        <v>7</v>
      </c>
      <c r="K69" s="164">
        <v>82</v>
      </c>
      <c r="L69" s="164" t="s">
        <v>98</v>
      </c>
      <c r="M69" s="186" t="s">
        <v>25</v>
      </c>
      <c r="N69" s="186" t="s">
        <v>99</v>
      </c>
      <c r="O69" s="164" t="str">
        <f>"4:08.52"</f>
        <v>4:08.52</v>
      </c>
      <c r="P69" s="170"/>
      <c r="Q69" s="151"/>
      <c r="S69" s="168"/>
      <c r="U69" s="153"/>
      <c r="W69" s="170"/>
      <c r="AF69" s="168"/>
      <c r="AG69" s="168"/>
      <c r="AH69" s="168"/>
      <c r="AI69" s="168"/>
      <c r="AJ69" s="168"/>
      <c r="AK69" s="168"/>
    </row>
    <row r="70" spans="2:37" ht="14.25" customHeight="1" x14ac:dyDescent="0.2">
      <c r="B70" s="160">
        <v>7</v>
      </c>
      <c r="C70" s="164">
        <v>89</v>
      </c>
      <c r="D70" s="164" t="s">
        <v>106</v>
      </c>
      <c r="E70" s="186" t="s">
        <v>25</v>
      </c>
      <c r="F70" s="186" t="s">
        <v>174</v>
      </c>
      <c r="G70" s="164" t="str">
        <f>"23.24"</f>
        <v>23.24</v>
      </c>
      <c r="H70" s="156"/>
      <c r="J70" s="160">
        <v>8</v>
      </c>
      <c r="K70" s="164">
        <v>60</v>
      </c>
      <c r="L70" s="164" t="s">
        <v>73</v>
      </c>
      <c r="M70" s="186" t="s">
        <v>20</v>
      </c>
      <c r="N70" s="186" t="s">
        <v>174</v>
      </c>
      <c r="O70" s="164" t="str">
        <f>"4:15.71"</f>
        <v>4:15.71</v>
      </c>
      <c r="P70" s="170"/>
      <c r="Q70" s="151"/>
      <c r="S70" s="168"/>
      <c r="U70" s="153"/>
      <c r="W70" s="170"/>
      <c r="AC70" s="153"/>
      <c r="AD70" s="191"/>
      <c r="AF70" s="168"/>
      <c r="AG70" s="168"/>
      <c r="AH70" s="168"/>
      <c r="AI70" s="168"/>
      <c r="AJ70" s="168"/>
      <c r="AK70" s="168"/>
    </row>
    <row r="71" spans="2:37" ht="14.25" customHeight="1" x14ac:dyDescent="0.2">
      <c r="B71" s="160">
        <v>8</v>
      </c>
      <c r="C71" s="164"/>
      <c r="D71" s="165"/>
      <c r="E71" s="156"/>
      <c r="F71" s="156"/>
      <c r="G71" s="155"/>
      <c r="H71" s="156"/>
      <c r="J71" s="160"/>
      <c r="K71" s="164"/>
      <c r="L71" s="165"/>
      <c r="M71" s="156"/>
      <c r="N71" s="156"/>
      <c r="O71" s="155"/>
      <c r="Q71" s="151"/>
      <c r="S71" s="168"/>
      <c r="W71" s="170"/>
      <c r="X71" s="151"/>
      <c r="AF71" s="152"/>
      <c r="AG71" s="152"/>
      <c r="AH71" s="152"/>
    </row>
    <row r="72" spans="2:37" ht="14.25" customHeight="1" x14ac:dyDescent="0.2">
      <c r="G72" s="151"/>
      <c r="H72" s="151"/>
      <c r="I72" s="170"/>
      <c r="K72" s="168"/>
      <c r="N72" s="178"/>
      <c r="O72" s="170"/>
      <c r="P72" s="170"/>
      <c r="Q72" s="151"/>
      <c r="S72" s="168"/>
      <c r="U72" s="178"/>
      <c r="V72" s="153"/>
      <c r="W72" s="170"/>
    </row>
    <row r="73" spans="2:37" ht="14.25" customHeight="1" x14ac:dyDescent="0.2">
      <c r="B73" s="151"/>
      <c r="G73" s="151"/>
      <c r="H73" s="151"/>
      <c r="P73" s="170"/>
      <c r="Q73" s="151"/>
      <c r="S73" s="168"/>
      <c r="U73" s="169"/>
      <c r="V73" s="169"/>
      <c r="W73" s="170"/>
      <c r="X73" s="151"/>
      <c r="Y73" s="152"/>
      <c r="Z73" s="152"/>
      <c r="AA73" s="152"/>
      <c r="AF73" s="152"/>
      <c r="AG73" s="152"/>
      <c r="AH73" s="152"/>
    </row>
    <row r="74" spans="2:37" ht="14.25" customHeight="1" x14ac:dyDescent="0.2">
      <c r="B74" s="174"/>
      <c r="C74" s="174"/>
      <c r="E74" s="153"/>
      <c r="F74" s="153"/>
      <c r="G74" s="170"/>
      <c r="P74" s="170"/>
      <c r="R74" s="174"/>
      <c r="S74" s="174"/>
      <c r="U74" s="153"/>
      <c r="V74" s="153"/>
      <c r="W74" s="170"/>
      <c r="X74" s="151"/>
      <c r="AC74" s="153"/>
      <c r="AD74" s="191"/>
      <c r="AF74" s="152"/>
      <c r="AG74" s="152"/>
      <c r="AH74" s="152"/>
    </row>
    <row r="75" spans="2:37" ht="14.25" customHeight="1" x14ac:dyDescent="0.2">
      <c r="C75" s="168"/>
      <c r="G75" s="170"/>
      <c r="P75" s="170"/>
      <c r="S75" s="168"/>
      <c r="U75" s="178"/>
      <c r="V75" s="153"/>
      <c r="W75" s="170"/>
      <c r="X75" s="151"/>
      <c r="AF75" s="152"/>
      <c r="AG75" s="152"/>
      <c r="AH75" s="152"/>
    </row>
    <row r="76" spans="2:37" ht="14.25" customHeight="1" x14ac:dyDescent="0.2">
      <c r="C76" s="168"/>
      <c r="E76" s="169"/>
      <c r="F76" s="153"/>
      <c r="G76" s="170"/>
      <c r="P76" s="170"/>
      <c r="S76" s="168"/>
      <c r="W76" s="170"/>
      <c r="X76" s="151"/>
      <c r="AF76" s="152"/>
      <c r="AG76" s="152"/>
      <c r="AH76" s="152"/>
    </row>
    <row r="77" spans="2:37" ht="14.25" customHeight="1" x14ac:dyDescent="0.2">
      <c r="C77" s="168"/>
      <c r="E77" s="169"/>
      <c r="F77" s="153"/>
      <c r="G77" s="170"/>
      <c r="P77" s="170"/>
      <c r="S77" s="168"/>
      <c r="U77" s="153"/>
      <c r="V77" s="153"/>
      <c r="W77" s="170"/>
      <c r="X77" s="151"/>
      <c r="AF77" s="152"/>
      <c r="AG77" s="152"/>
      <c r="AH77" s="152"/>
    </row>
    <row r="78" spans="2:37" ht="14.25" customHeight="1" x14ac:dyDescent="0.2">
      <c r="C78" s="168"/>
      <c r="E78" s="153"/>
      <c r="G78" s="170"/>
      <c r="P78" s="170"/>
      <c r="S78" s="168"/>
      <c r="T78" s="168"/>
      <c r="U78" s="178"/>
      <c r="W78" s="170"/>
      <c r="X78" s="151"/>
      <c r="AF78" s="152"/>
      <c r="AG78" s="152"/>
      <c r="AH78" s="152"/>
    </row>
    <row r="79" spans="2:37" ht="14.25" customHeight="1" x14ac:dyDescent="0.2">
      <c r="C79" s="168"/>
      <c r="G79" s="170"/>
      <c r="P79" s="170"/>
      <c r="S79" s="168"/>
      <c r="V79" s="153"/>
      <c r="W79" s="170"/>
      <c r="X79" s="151"/>
      <c r="AF79" s="152"/>
      <c r="AG79" s="152"/>
      <c r="AH79" s="152"/>
    </row>
    <row r="80" spans="2:37" ht="14.25" customHeight="1" x14ac:dyDescent="0.2">
      <c r="C80" s="168"/>
      <c r="G80" s="170"/>
      <c r="P80" s="170"/>
      <c r="S80" s="168"/>
      <c r="W80" s="170"/>
      <c r="X80" s="151"/>
      <c r="AF80" s="152"/>
      <c r="AG80" s="152"/>
      <c r="AH80" s="152"/>
    </row>
    <row r="81" spans="2:34" ht="14.25" customHeight="1" x14ac:dyDescent="0.2">
      <c r="C81" s="168"/>
      <c r="G81" s="170"/>
      <c r="S81" s="168"/>
      <c r="V81" s="153"/>
      <c r="W81" s="170"/>
      <c r="X81" s="151"/>
      <c r="AF81" s="152"/>
      <c r="AG81" s="152"/>
      <c r="AH81" s="152"/>
    </row>
    <row r="82" spans="2:34" ht="14.25" customHeight="1" x14ac:dyDescent="0.2">
      <c r="C82" s="168"/>
      <c r="G82" s="170"/>
      <c r="S82" s="168"/>
      <c r="V82" s="153"/>
      <c r="W82" s="170"/>
      <c r="X82" s="151"/>
      <c r="AC82" s="153"/>
      <c r="AD82" s="191"/>
      <c r="AF82" s="152"/>
      <c r="AG82" s="152"/>
      <c r="AH82" s="152"/>
    </row>
    <row r="83" spans="2:34" ht="14.25" customHeight="1" x14ac:dyDescent="0.2">
      <c r="B83" s="151"/>
      <c r="G83" s="151"/>
      <c r="H83" s="151"/>
      <c r="K83" s="168"/>
      <c r="M83" s="178"/>
      <c r="N83" s="153"/>
      <c r="O83" s="170"/>
      <c r="P83" s="170"/>
      <c r="R83" s="151"/>
      <c r="X83" s="151"/>
      <c r="AC83" s="153"/>
      <c r="AD83" s="191"/>
      <c r="AF83" s="152"/>
      <c r="AG83" s="152"/>
      <c r="AH83" s="152"/>
    </row>
    <row r="84" spans="2:34" ht="14.25" customHeight="1" x14ac:dyDescent="0.2">
      <c r="B84" s="174"/>
      <c r="C84" s="174"/>
      <c r="E84" s="153"/>
      <c r="F84" s="153"/>
      <c r="G84" s="170"/>
      <c r="H84" s="151"/>
      <c r="K84" s="168"/>
      <c r="M84" s="153"/>
      <c r="O84" s="170"/>
      <c r="P84" s="170"/>
      <c r="V84" s="153"/>
      <c r="W84" s="176"/>
      <c r="X84" s="151"/>
      <c r="AF84" s="152"/>
      <c r="AG84" s="152"/>
      <c r="AH84" s="152"/>
    </row>
    <row r="85" spans="2:34" ht="14.25" customHeight="1" x14ac:dyDescent="0.2">
      <c r="C85" s="168"/>
      <c r="G85" s="170"/>
      <c r="H85" s="151"/>
      <c r="K85" s="168"/>
      <c r="L85" s="168"/>
      <c r="M85" s="178"/>
      <c r="O85" s="170"/>
      <c r="P85" s="170"/>
      <c r="S85" s="168"/>
      <c r="U85" s="153"/>
      <c r="W85" s="178"/>
      <c r="X85" s="151"/>
      <c r="AC85" s="153"/>
      <c r="AD85" s="190"/>
      <c r="AF85" s="152"/>
      <c r="AG85" s="152"/>
      <c r="AH85" s="152"/>
    </row>
    <row r="86" spans="2:34" ht="14.25" customHeight="1" x14ac:dyDescent="0.2">
      <c r="C86" s="168"/>
      <c r="F86" s="153"/>
      <c r="G86" s="170"/>
      <c r="H86" s="151"/>
      <c r="K86" s="168"/>
      <c r="M86" s="153"/>
      <c r="O86" s="170"/>
      <c r="P86" s="170"/>
      <c r="S86" s="168"/>
      <c r="U86" s="153"/>
      <c r="W86" s="170"/>
      <c r="X86" s="151"/>
      <c r="AD86" s="191"/>
      <c r="AF86" s="152"/>
      <c r="AG86" s="152"/>
      <c r="AH86" s="152"/>
    </row>
    <row r="87" spans="2:34" ht="14.25" customHeight="1" x14ac:dyDescent="0.2">
      <c r="C87" s="168"/>
      <c r="E87" s="153"/>
      <c r="G87" s="170"/>
      <c r="H87" s="151"/>
      <c r="K87" s="168"/>
      <c r="O87" s="170"/>
      <c r="P87" s="170"/>
      <c r="S87" s="168"/>
      <c r="W87" s="170"/>
      <c r="X87" s="151"/>
      <c r="AF87" s="152"/>
      <c r="AG87" s="152"/>
      <c r="AH87" s="152"/>
    </row>
    <row r="88" spans="2:34" ht="14.25" customHeight="1" x14ac:dyDescent="0.2">
      <c r="C88" s="168"/>
      <c r="D88" s="168"/>
      <c r="E88" s="178"/>
      <c r="G88" s="170"/>
      <c r="H88" s="151"/>
      <c r="M88" s="153"/>
      <c r="N88" s="153"/>
      <c r="O88" s="170"/>
      <c r="P88" s="170"/>
      <c r="S88" s="168"/>
      <c r="U88" s="153"/>
      <c r="W88" s="178"/>
      <c r="X88" s="151"/>
      <c r="AC88" s="153"/>
      <c r="AF88" s="152"/>
      <c r="AG88" s="152"/>
      <c r="AH88" s="152"/>
    </row>
    <row r="89" spans="2:34" ht="14.25" customHeight="1" x14ac:dyDescent="0.2">
      <c r="E89" s="153"/>
      <c r="F89" s="153"/>
      <c r="G89" s="170"/>
      <c r="H89" s="151"/>
      <c r="J89" s="151"/>
      <c r="K89" s="174"/>
      <c r="L89" s="174"/>
      <c r="N89" s="153"/>
      <c r="O89" s="153"/>
      <c r="P89" s="170"/>
      <c r="S89" s="168"/>
      <c r="U89" s="153"/>
      <c r="W89" s="178"/>
      <c r="X89" s="151"/>
      <c r="AF89" s="152"/>
      <c r="AG89" s="152"/>
      <c r="AH89" s="152"/>
    </row>
    <row r="90" spans="2:34" ht="14.25" customHeight="1" x14ac:dyDescent="0.2">
      <c r="C90" s="168"/>
      <c r="E90" s="153"/>
      <c r="G90" s="170"/>
      <c r="J90" s="151"/>
      <c r="P90" s="170"/>
      <c r="S90" s="168"/>
      <c r="U90" s="178"/>
      <c r="V90" s="153"/>
      <c r="W90" s="170"/>
      <c r="X90" s="151"/>
      <c r="AF90" s="152"/>
      <c r="AG90" s="152"/>
      <c r="AH90" s="152"/>
    </row>
    <row r="91" spans="2:34" ht="14.25" customHeight="1" x14ac:dyDescent="0.2">
      <c r="C91" s="168"/>
      <c r="E91" s="169"/>
      <c r="G91" s="170"/>
      <c r="J91" s="174"/>
      <c r="K91" s="174"/>
      <c r="M91" s="153"/>
      <c r="N91" s="153"/>
      <c r="O91" s="170"/>
      <c r="P91" s="170"/>
      <c r="S91" s="168"/>
      <c r="U91" s="169"/>
      <c r="W91" s="170"/>
      <c r="X91" s="151"/>
      <c r="AF91" s="152"/>
      <c r="AG91" s="152"/>
      <c r="AH91" s="152"/>
    </row>
    <row r="92" spans="2:34" ht="14.25" customHeight="1" x14ac:dyDescent="0.2">
      <c r="C92" s="168"/>
      <c r="D92" s="168"/>
      <c r="E92" s="153"/>
      <c r="G92" s="170"/>
      <c r="K92" s="168"/>
      <c r="O92" s="178"/>
      <c r="S92" s="168"/>
      <c r="U92" s="178"/>
      <c r="V92" s="153"/>
      <c r="W92" s="170"/>
      <c r="X92" s="151"/>
      <c r="AF92" s="152"/>
      <c r="AG92" s="152"/>
      <c r="AH92" s="152"/>
    </row>
    <row r="93" spans="2:34" ht="14.25" customHeight="1" x14ac:dyDescent="0.2">
      <c r="C93" s="168"/>
      <c r="E93" s="169"/>
      <c r="G93" s="170"/>
      <c r="K93" s="168"/>
      <c r="M93" s="153"/>
      <c r="O93" s="170"/>
      <c r="P93" s="170"/>
      <c r="R93" s="151"/>
      <c r="X93" s="151"/>
      <c r="AF93" s="152"/>
      <c r="AG93" s="152"/>
      <c r="AH93" s="152"/>
    </row>
    <row r="94" spans="2:34" ht="14.25" customHeight="1" x14ac:dyDescent="0.2">
      <c r="F94" s="170"/>
      <c r="G94" s="170"/>
      <c r="K94" s="168"/>
      <c r="M94" s="153"/>
      <c r="O94" s="170"/>
      <c r="P94" s="170"/>
      <c r="R94" s="174"/>
      <c r="S94" s="174"/>
      <c r="U94" s="153"/>
      <c r="V94" s="153"/>
      <c r="W94" s="170"/>
      <c r="X94" s="151"/>
      <c r="AF94" s="152"/>
      <c r="AG94" s="152"/>
      <c r="AH94" s="152"/>
    </row>
    <row r="95" spans="2:34" ht="14.25" customHeight="1" x14ac:dyDescent="0.2">
      <c r="B95" s="174"/>
      <c r="C95" s="174"/>
      <c r="E95" s="153"/>
      <c r="F95" s="153"/>
      <c r="G95" s="170"/>
      <c r="K95" s="168"/>
      <c r="M95" s="153"/>
      <c r="O95" s="178"/>
      <c r="P95" s="170"/>
      <c r="S95" s="168"/>
      <c r="V95" s="153"/>
      <c r="W95" s="178"/>
      <c r="X95" s="151"/>
      <c r="AF95" s="152"/>
      <c r="AG95" s="152"/>
      <c r="AH95" s="152"/>
    </row>
    <row r="96" spans="2:34" ht="14.25" customHeight="1" x14ac:dyDescent="0.2">
      <c r="C96" s="168"/>
      <c r="G96" s="170"/>
      <c r="K96" s="168"/>
      <c r="M96" s="153"/>
      <c r="N96" s="153"/>
      <c r="O96" s="178"/>
      <c r="P96" s="170"/>
      <c r="S96" s="168"/>
      <c r="U96" s="178"/>
      <c r="V96" s="153"/>
      <c r="W96" s="170"/>
      <c r="X96" s="151"/>
      <c r="AF96" s="152"/>
      <c r="AG96" s="152"/>
      <c r="AH96" s="152"/>
    </row>
    <row r="97" spans="2:34" ht="14.25" customHeight="1" x14ac:dyDescent="0.2">
      <c r="C97" s="168"/>
      <c r="G97" s="170"/>
      <c r="K97" s="168"/>
      <c r="M97" s="153"/>
      <c r="O97" s="170"/>
      <c r="P97" s="170"/>
      <c r="S97" s="168"/>
      <c r="U97" s="153"/>
      <c r="W97" s="170"/>
      <c r="X97" s="151"/>
      <c r="AF97" s="152"/>
      <c r="AG97" s="152"/>
      <c r="AH97" s="152"/>
    </row>
    <row r="98" spans="2:34" ht="14.25" customHeight="1" x14ac:dyDescent="0.2">
      <c r="C98" s="168"/>
      <c r="E98" s="153"/>
      <c r="G98" s="170"/>
      <c r="K98" s="168"/>
      <c r="M98" s="153"/>
      <c r="N98" s="153"/>
      <c r="O98" s="170"/>
      <c r="P98" s="170"/>
      <c r="S98" s="168"/>
      <c r="U98" s="178"/>
      <c r="V98" s="153"/>
      <c r="W98" s="178"/>
      <c r="X98" s="151"/>
      <c r="AF98" s="152"/>
      <c r="AG98" s="152"/>
      <c r="AH98" s="152"/>
    </row>
    <row r="99" spans="2:34" ht="14.25" customHeight="1" x14ac:dyDescent="0.2">
      <c r="C99" s="168"/>
      <c r="E99" s="153"/>
      <c r="G99" s="170"/>
      <c r="K99" s="168"/>
      <c r="N99" s="153"/>
      <c r="O99" s="170"/>
      <c r="P99" s="170"/>
      <c r="S99" s="168"/>
      <c r="U99" s="153"/>
      <c r="V99" s="153"/>
      <c r="W99" s="178"/>
      <c r="X99" s="151"/>
      <c r="AF99" s="152"/>
      <c r="AG99" s="152"/>
      <c r="AH99" s="152"/>
    </row>
    <row r="100" spans="2:34" ht="14.25" customHeight="1" x14ac:dyDescent="0.2">
      <c r="C100" s="168"/>
      <c r="D100" s="168"/>
      <c r="E100" s="178"/>
      <c r="F100" s="153"/>
      <c r="G100" s="170"/>
      <c r="J100" s="151"/>
      <c r="P100" s="170"/>
      <c r="S100" s="168"/>
      <c r="U100" s="153"/>
      <c r="W100" s="170"/>
      <c r="X100" s="151"/>
      <c r="AE100" s="151"/>
    </row>
    <row r="101" spans="2:34" ht="14.25" customHeight="1" x14ac:dyDescent="0.2">
      <c r="C101" s="168"/>
      <c r="E101" s="153"/>
      <c r="F101" s="153"/>
      <c r="G101" s="170"/>
      <c r="J101" s="174"/>
      <c r="K101" s="174"/>
      <c r="M101" s="153"/>
      <c r="N101" s="153"/>
      <c r="O101" s="170"/>
      <c r="P101" s="170"/>
      <c r="S101" s="168"/>
      <c r="U101" s="153"/>
      <c r="W101" s="170"/>
      <c r="X101" s="151"/>
      <c r="AE101" s="151"/>
    </row>
    <row r="102" spans="2:34" ht="14.25" customHeight="1" x14ac:dyDescent="0.2">
      <c r="C102" s="168"/>
      <c r="E102" s="153"/>
      <c r="F102" s="153"/>
      <c r="G102" s="170"/>
      <c r="K102" s="168"/>
      <c r="M102" s="153"/>
      <c r="O102" s="178"/>
      <c r="P102" s="170"/>
      <c r="S102" s="168"/>
      <c r="W102" s="170"/>
      <c r="X102" s="151"/>
      <c r="AE102" s="151"/>
    </row>
    <row r="103" spans="2:34" ht="14.25" customHeight="1" x14ac:dyDescent="0.2">
      <c r="C103" s="168"/>
      <c r="E103" s="153"/>
      <c r="F103" s="153"/>
      <c r="G103" s="170"/>
      <c r="K103" s="168"/>
      <c r="M103" s="153"/>
      <c r="O103" s="170"/>
      <c r="P103" s="170"/>
      <c r="R103" s="151"/>
    </row>
    <row r="104" spans="2:34" ht="14.25" customHeight="1" x14ac:dyDescent="0.2">
      <c r="E104" s="172"/>
      <c r="F104" s="172"/>
      <c r="K104" s="168"/>
      <c r="M104" s="153"/>
      <c r="O104" s="170"/>
      <c r="P104" s="170"/>
      <c r="R104" s="174"/>
      <c r="S104" s="174"/>
      <c r="U104" s="153"/>
      <c r="V104" s="153"/>
      <c r="W104" s="170"/>
    </row>
    <row r="105" spans="2:34" ht="14.25" customHeight="1" x14ac:dyDescent="0.2">
      <c r="B105" s="151"/>
      <c r="G105" s="151"/>
      <c r="K105" s="168"/>
      <c r="M105" s="178"/>
      <c r="N105" s="153"/>
      <c r="O105" s="178"/>
      <c r="P105" s="170"/>
      <c r="S105" s="168"/>
      <c r="W105" s="178"/>
    </row>
    <row r="106" spans="2:34" ht="14.25" customHeight="1" x14ac:dyDescent="0.2">
      <c r="B106" s="151"/>
      <c r="G106" s="151"/>
      <c r="K106" s="168"/>
      <c r="M106" s="153"/>
      <c r="N106" s="153"/>
      <c r="O106" s="178"/>
      <c r="P106" s="170"/>
      <c r="S106" s="168"/>
      <c r="U106" s="178"/>
      <c r="V106" s="153"/>
      <c r="W106" s="170"/>
    </row>
    <row r="107" spans="2:34" ht="14.25" customHeight="1" x14ac:dyDescent="0.2">
      <c r="B107" s="151"/>
      <c r="G107" s="151"/>
      <c r="M107" s="153"/>
      <c r="N107" s="153"/>
      <c r="O107" s="170"/>
      <c r="P107" s="170"/>
      <c r="S107" s="168"/>
      <c r="U107" s="153"/>
      <c r="W107" s="170"/>
    </row>
    <row r="108" spans="2:34" ht="14.25" customHeight="1" x14ac:dyDescent="0.2">
      <c r="B108" s="151"/>
      <c r="G108" s="151"/>
      <c r="K108" s="168"/>
      <c r="M108" s="178"/>
      <c r="N108" s="153"/>
      <c r="O108" s="170"/>
      <c r="P108" s="170"/>
      <c r="S108" s="168"/>
      <c r="V108" s="153"/>
      <c r="W108" s="178"/>
    </row>
    <row r="109" spans="2:34" ht="14.25" customHeight="1" x14ac:dyDescent="0.2">
      <c r="B109" s="151"/>
      <c r="G109" s="151"/>
      <c r="K109" s="168"/>
      <c r="N109" s="153"/>
      <c r="O109" s="170"/>
      <c r="P109" s="170"/>
      <c r="S109" s="168"/>
      <c r="U109" s="153"/>
      <c r="V109" s="153"/>
      <c r="W109" s="178"/>
    </row>
    <row r="110" spans="2:34" ht="14.25" customHeight="1" x14ac:dyDescent="0.2">
      <c r="B110" s="151"/>
      <c r="G110" s="151"/>
      <c r="K110" s="168"/>
      <c r="N110" s="178"/>
      <c r="O110" s="170"/>
      <c r="P110" s="170"/>
      <c r="S110" s="168"/>
      <c r="U110" s="153"/>
      <c r="V110" s="153"/>
      <c r="W110" s="170"/>
    </row>
    <row r="111" spans="2:34" ht="14.25" customHeight="1" x14ac:dyDescent="0.2">
      <c r="B111" s="151"/>
      <c r="G111" s="151"/>
      <c r="H111" s="151"/>
      <c r="J111" s="174"/>
      <c r="K111" s="174"/>
      <c r="M111" s="153"/>
      <c r="N111" s="153"/>
      <c r="O111" s="170"/>
      <c r="P111" s="170"/>
      <c r="S111" s="168"/>
      <c r="U111" s="178"/>
      <c r="V111" s="153"/>
      <c r="W111" s="170"/>
    </row>
    <row r="112" spans="2:34" ht="14.25" customHeight="1" x14ac:dyDescent="0.2">
      <c r="B112" s="151"/>
      <c r="G112" s="151"/>
      <c r="H112" s="151"/>
      <c r="K112" s="168"/>
      <c r="M112" s="153"/>
      <c r="O112" s="178"/>
      <c r="S112" s="168"/>
      <c r="U112" s="153"/>
      <c r="V112" s="153"/>
      <c r="W112" s="170"/>
    </row>
    <row r="113" spans="2:23" ht="14.25" customHeight="1" x14ac:dyDescent="0.2">
      <c r="B113" s="151"/>
      <c r="G113" s="151"/>
      <c r="K113" s="168"/>
      <c r="N113" s="153"/>
      <c r="O113" s="170"/>
      <c r="P113" s="152"/>
      <c r="R113" s="151"/>
    </row>
    <row r="114" spans="2:23" ht="14.25" customHeight="1" x14ac:dyDescent="0.2">
      <c r="B114" s="151"/>
      <c r="G114" s="151"/>
      <c r="K114" s="168"/>
      <c r="M114" s="178"/>
      <c r="N114" s="153"/>
      <c r="O114" s="170"/>
      <c r="P114" s="152"/>
      <c r="R114" s="174"/>
      <c r="S114" s="174"/>
      <c r="U114" s="153"/>
      <c r="V114" s="153"/>
      <c r="W114" s="170"/>
    </row>
    <row r="115" spans="2:23" ht="14.25" customHeight="1" x14ac:dyDescent="0.2">
      <c r="B115" s="151"/>
      <c r="G115" s="151"/>
      <c r="K115" s="168"/>
      <c r="L115" s="168"/>
      <c r="M115" s="178"/>
      <c r="O115" s="178"/>
      <c r="P115" s="152"/>
      <c r="S115" s="168"/>
      <c r="T115" s="168"/>
      <c r="U115" s="178"/>
      <c r="W115" s="178"/>
    </row>
    <row r="116" spans="2:23" ht="14.25" customHeight="1" x14ac:dyDescent="0.2">
      <c r="B116" s="151"/>
      <c r="G116" s="151"/>
      <c r="H116" s="151"/>
      <c r="K116" s="168"/>
      <c r="M116" s="153"/>
      <c r="N116" s="153"/>
      <c r="O116" s="178"/>
      <c r="P116" s="152"/>
      <c r="S116" s="168"/>
      <c r="V116" s="153"/>
      <c r="W116" s="170"/>
    </row>
    <row r="117" spans="2:23" ht="14.25" customHeight="1" x14ac:dyDescent="0.2">
      <c r="B117" s="151"/>
      <c r="G117" s="151"/>
      <c r="H117" s="151"/>
      <c r="K117" s="168"/>
      <c r="M117" s="169"/>
      <c r="O117" s="170"/>
      <c r="P117" s="152"/>
      <c r="S117" s="168"/>
      <c r="U117" s="153"/>
      <c r="W117" s="170"/>
    </row>
    <row r="118" spans="2:23" ht="14.25" customHeight="1" x14ac:dyDescent="0.2">
      <c r="B118" s="151"/>
      <c r="G118" s="151"/>
      <c r="H118" s="151"/>
      <c r="K118" s="168"/>
      <c r="M118" s="178"/>
      <c r="N118" s="153"/>
      <c r="O118" s="170"/>
      <c r="P118" s="152"/>
      <c r="S118" s="168"/>
      <c r="U118" s="178"/>
      <c r="V118" s="153"/>
      <c r="W118" s="178"/>
    </row>
    <row r="119" spans="2:23" ht="14.25" customHeight="1" x14ac:dyDescent="0.2">
      <c r="B119" s="151"/>
      <c r="G119" s="151"/>
      <c r="H119" s="151"/>
      <c r="K119" s="168"/>
      <c r="N119" s="153"/>
      <c r="O119" s="170"/>
      <c r="P119" s="152"/>
      <c r="S119" s="168"/>
      <c r="U119" s="153"/>
      <c r="W119" s="178"/>
    </row>
    <row r="120" spans="2:23" ht="14.25" customHeight="1" x14ac:dyDescent="0.2">
      <c r="B120" s="151"/>
      <c r="G120" s="151"/>
      <c r="H120" s="151"/>
      <c r="J120" s="151"/>
      <c r="P120" s="152"/>
      <c r="U120" s="153"/>
      <c r="V120" s="153"/>
      <c r="W120" s="170"/>
    </row>
    <row r="121" spans="2:23" ht="14.25" customHeight="1" x14ac:dyDescent="0.2">
      <c r="B121" s="151"/>
      <c r="G121" s="151"/>
      <c r="H121" s="151"/>
      <c r="P121" s="152"/>
      <c r="S121" s="168"/>
      <c r="U121" s="178"/>
      <c r="V121" s="153"/>
      <c r="W121" s="170"/>
    </row>
    <row r="122" spans="2:23" ht="14.25" customHeight="1" x14ac:dyDescent="0.2">
      <c r="B122" s="151"/>
      <c r="G122" s="151"/>
      <c r="H122" s="151"/>
      <c r="N122" s="153"/>
      <c r="O122" s="176"/>
      <c r="P122" s="152"/>
      <c r="S122" s="168"/>
      <c r="V122" s="153"/>
      <c r="W122" s="170"/>
    </row>
    <row r="123" spans="2:23" ht="14.25" customHeight="1" x14ac:dyDescent="0.2">
      <c r="B123" s="151"/>
      <c r="G123" s="151"/>
      <c r="H123" s="151"/>
      <c r="O123" s="152"/>
      <c r="P123" s="152"/>
      <c r="R123" s="152"/>
      <c r="S123" s="152"/>
      <c r="T123" s="152"/>
      <c r="W123" s="152"/>
    </row>
    <row r="124" spans="2:23" ht="14.25" customHeight="1" x14ac:dyDescent="0.2">
      <c r="B124" s="151"/>
      <c r="G124" s="151"/>
      <c r="H124" s="151"/>
      <c r="O124" s="152"/>
      <c r="P124" s="152"/>
      <c r="R124" s="152"/>
      <c r="S124" s="152"/>
      <c r="T124" s="152"/>
      <c r="W124" s="152"/>
    </row>
    <row r="125" spans="2:23" ht="14.25" customHeight="1" x14ac:dyDescent="0.2">
      <c r="B125" s="151"/>
      <c r="G125" s="151"/>
      <c r="H125" s="151"/>
      <c r="O125" s="152"/>
      <c r="P125" s="152"/>
      <c r="R125" s="152"/>
      <c r="S125" s="152"/>
      <c r="T125" s="152"/>
      <c r="W125" s="152"/>
    </row>
    <row r="126" spans="2:23" ht="14.25" customHeight="1" x14ac:dyDescent="0.2">
      <c r="B126" s="151"/>
      <c r="G126" s="151"/>
      <c r="H126" s="151"/>
      <c r="O126" s="176"/>
      <c r="P126" s="152"/>
      <c r="R126" s="152"/>
      <c r="S126" s="152"/>
      <c r="T126" s="152"/>
      <c r="W126" s="152"/>
    </row>
    <row r="127" spans="2:23" ht="14.25" customHeight="1" x14ac:dyDescent="0.2">
      <c r="C127" s="168"/>
      <c r="D127" s="168"/>
      <c r="E127" s="169"/>
      <c r="F127" s="153"/>
      <c r="G127" s="170"/>
      <c r="P127" s="152"/>
      <c r="R127" s="152"/>
      <c r="S127" s="152"/>
      <c r="T127" s="152"/>
      <c r="W127" s="152"/>
    </row>
    <row r="128" spans="2:23" ht="14.25" customHeight="1" x14ac:dyDescent="0.2">
      <c r="C128" s="168"/>
      <c r="F128" s="153"/>
      <c r="G128" s="170"/>
      <c r="O128" s="152"/>
      <c r="P128" s="152"/>
      <c r="R128" s="152"/>
      <c r="S128" s="152"/>
      <c r="T128" s="152"/>
      <c r="W128" s="152"/>
    </row>
    <row r="129" spans="2:23" ht="14.25" customHeight="1" x14ac:dyDescent="0.2">
      <c r="C129" s="168"/>
      <c r="D129" s="168"/>
      <c r="E129" s="153"/>
      <c r="F129" s="153"/>
      <c r="G129" s="170"/>
      <c r="N129" s="153"/>
      <c r="O129" s="176"/>
      <c r="P129" s="152"/>
      <c r="R129" s="152"/>
      <c r="S129" s="152"/>
      <c r="T129" s="152"/>
      <c r="W129" s="152"/>
    </row>
    <row r="130" spans="2:23" ht="14.25" customHeight="1" x14ac:dyDescent="0.2">
      <c r="C130" s="168"/>
      <c r="D130" s="168"/>
      <c r="E130" s="153"/>
      <c r="F130" s="153"/>
      <c r="G130" s="170"/>
      <c r="O130" s="152"/>
      <c r="P130" s="152"/>
      <c r="R130" s="152"/>
      <c r="S130" s="152"/>
      <c r="T130" s="152"/>
      <c r="W130" s="152"/>
    </row>
    <row r="131" spans="2:23" ht="14.25" customHeight="1" x14ac:dyDescent="0.2">
      <c r="C131" s="168"/>
      <c r="D131" s="168"/>
      <c r="E131" s="153"/>
      <c r="F131" s="153"/>
      <c r="G131" s="170"/>
      <c r="O131" s="152"/>
      <c r="R131" s="152"/>
      <c r="S131" s="152"/>
      <c r="T131" s="152"/>
      <c r="W131" s="152"/>
    </row>
    <row r="132" spans="2:23" ht="14.25" customHeight="1" x14ac:dyDescent="0.2">
      <c r="C132" s="168"/>
      <c r="E132" s="169"/>
      <c r="F132" s="169"/>
      <c r="G132" s="170"/>
      <c r="O132" s="152"/>
      <c r="R132" s="152"/>
      <c r="S132" s="152"/>
      <c r="T132" s="152"/>
      <c r="W132" s="152"/>
    </row>
    <row r="133" spans="2:23" ht="14.25" customHeight="1" x14ac:dyDescent="0.2">
      <c r="C133" s="168"/>
      <c r="G133" s="170"/>
      <c r="N133" s="153"/>
      <c r="O133" s="175"/>
    </row>
    <row r="134" spans="2:23" ht="14.25" customHeight="1" x14ac:dyDescent="0.2">
      <c r="C134" s="168"/>
      <c r="D134" s="168"/>
      <c r="E134" s="153"/>
      <c r="F134" s="153"/>
      <c r="G134" s="170"/>
      <c r="N134" s="153"/>
      <c r="O134" s="152"/>
    </row>
    <row r="135" spans="2:23" ht="14.25" customHeight="1" x14ac:dyDescent="0.2">
      <c r="B135" s="151"/>
      <c r="G135" s="151"/>
      <c r="N135" s="153"/>
      <c r="O135" s="176"/>
    </row>
    <row r="136" spans="2:23" ht="14.25" customHeight="1" x14ac:dyDescent="0.2">
      <c r="B136" s="151"/>
      <c r="G136" s="151"/>
      <c r="N136" s="153"/>
      <c r="O136" s="176"/>
    </row>
    <row r="137" spans="2:23" ht="14.25" customHeight="1" x14ac:dyDescent="0.2">
      <c r="B137" s="151"/>
      <c r="G137" s="151"/>
      <c r="O137" s="176"/>
    </row>
    <row r="138" spans="2:23" ht="14.25" customHeight="1" x14ac:dyDescent="0.2">
      <c r="B138" s="151"/>
      <c r="G138" s="151"/>
      <c r="O138" s="176"/>
    </row>
    <row r="139" spans="2:23" ht="14.25" customHeight="1" x14ac:dyDescent="0.2">
      <c r="B139" s="151"/>
      <c r="G139" s="151"/>
      <c r="N139" s="153"/>
      <c r="O139" s="152"/>
    </row>
    <row r="140" spans="2:23" ht="14.25" customHeight="1" x14ac:dyDescent="0.2">
      <c r="B140" s="151"/>
      <c r="G140" s="151"/>
    </row>
    <row r="141" spans="2:23" ht="14.25" customHeight="1" x14ac:dyDescent="0.2">
      <c r="B141" s="151"/>
      <c r="G141" s="151"/>
      <c r="O141" s="152"/>
    </row>
    <row r="142" spans="2:23" ht="14.25" customHeight="1" x14ac:dyDescent="0.2">
      <c r="B142" s="151"/>
      <c r="G142" s="151"/>
      <c r="O142" s="152"/>
    </row>
    <row r="143" spans="2:23" ht="14.25" customHeight="1" x14ac:dyDescent="0.2">
      <c r="E143" s="172"/>
      <c r="F143" s="172"/>
      <c r="N143" s="153"/>
      <c r="O143" s="175"/>
    </row>
    <row r="144" spans="2:23" ht="14.25" customHeight="1" x14ac:dyDescent="0.2">
      <c r="E144" s="172"/>
      <c r="F144" s="172"/>
      <c r="H144" s="151"/>
      <c r="N144" s="153"/>
      <c r="O144" s="152"/>
    </row>
    <row r="145" spans="2:15" ht="14.25" customHeight="1" x14ac:dyDescent="0.2">
      <c r="E145" s="172"/>
      <c r="F145" s="172"/>
      <c r="H145" s="151"/>
      <c r="N145" s="153"/>
      <c r="O145" s="176"/>
    </row>
    <row r="146" spans="2:15" ht="14.25" customHeight="1" x14ac:dyDescent="0.2">
      <c r="E146" s="172"/>
      <c r="F146" s="172"/>
      <c r="H146" s="151"/>
      <c r="N146" s="153"/>
      <c r="O146" s="176"/>
    </row>
    <row r="147" spans="2:15" ht="14.25" customHeight="1" x14ac:dyDescent="0.2">
      <c r="E147" s="172"/>
      <c r="F147" s="172"/>
      <c r="H147" s="151"/>
      <c r="O147" s="176"/>
    </row>
    <row r="148" spans="2:15" ht="14.25" customHeight="1" x14ac:dyDescent="0.2">
      <c r="B148" s="151"/>
      <c r="G148" s="151"/>
      <c r="H148" s="151"/>
      <c r="O148" s="176"/>
    </row>
    <row r="149" spans="2:15" ht="14.25" customHeight="1" x14ac:dyDescent="0.2">
      <c r="B149" s="151"/>
      <c r="G149" s="151"/>
      <c r="H149" s="151"/>
      <c r="N149" s="153"/>
      <c r="O149" s="152"/>
    </row>
    <row r="150" spans="2:15" ht="14.25" customHeight="1" x14ac:dyDescent="0.2">
      <c r="B150" s="151"/>
      <c r="G150" s="151"/>
      <c r="H150" s="151"/>
    </row>
    <row r="151" spans="2:15" ht="14.25" customHeight="1" x14ac:dyDescent="0.2">
      <c r="B151" s="151"/>
      <c r="G151" s="151"/>
      <c r="H151" s="151"/>
    </row>
    <row r="152" spans="2:15" ht="14.25" customHeight="1" x14ac:dyDescent="0.2">
      <c r="B152" s="151"/>
      <c r="G152" s="151"/>
      <c r="H152" s="151"/>
    </row>
    <row r="153" spans="2:15" ht="14.25" customHeight="1" x14ac:dyDescent="0.2">
      <c r="B153" s="151"/>
      <c r="G153" s="151"/>
      <c r="H153" s="151"/>
    </row>
    <row r="154" spans="2:15" ht="14.25" customHeight="1" x14ac:dyDescent="0.2">
      <c r="B154" s="151"/>
      <c r="G154" s="151"/>
      <c r="H154" s="151"/>
    </row>
    <row r="155" spans="2:15" ht="14.25" customHeight="1" x14ac:dyDescent="0.2">
      <c r="B155" s="151"/>
      <c r="G155" s="151"/>
      <c r="H155" s="151"/>
    </row>
    <row r="156" spans="2:15" ht="14.25" customHeight="1" x14ac:dyDescent="0.2">
      <c r="E156" s="172"/>
      <c r="F156" s="172"/>
    </row>
    <row r="157" spans="2:15" ht="14.25" customHeight="1" x14ac:dyDescent="0.2">
      <c r="E157" s="172"/>
      <c r="F157" s="172"/>
    </row>
    <row r="158" spans="2:15" ht="14.25" customHeight="1" x14ac:dyDescent="0.2">
      <c r="B158" s="151"/>
      <c r="G158" s="151"/>
    </row>
    <row r="159" spans="2:15" ht="14.25" customHeight="1" x14ac:dyDescent="0.2">
      <c r="B159" s="151"/>
      <c r="G159" s="151"/>
    </row>
    <row r="160" spans="2:15" ht="14.25" customHeight="1" x14ac:dyDescent="0.2">
      <c r="B160" s="151"/>
      <c r="G160" s="151"/>
    </row>
    <row r="161" spans="2:7" ht="14.25" customHeight="1" x14ac:dyDescent="0.2">
      <c r="B161" s="151"/>
      <c r="G161" s="151"/>
    </row>
    <row r="162" spans="2:7" ht="14.25" customHeight="1" x14ac:dyDescent="0.2">
      <c r="E162" s="172"/>
      <c r="F162" s="172"/>
    </row>
    <row r="163" spans="2:7" ht="14.25" customHeight="1" x14ac:dyDescent="0.2">
      <c r="E163" s="172"/>
      <c r="F163" s="172"/>
    </row>
    <row r="164" spans="2:7" ht="14.25" customHeight="1" x14ac:dyDescent="0.2">
      <c r="E164" s="172"/>
      <c r="F164" s="172"/>
    </row>
    <row r="165" spans="2:7" ht="14.25" customHeight="1" x14ac:dyDescent="0.2">
      <c r="E165" s="172"/>
      <c r="F165" s="172"/>
    </row>
    <row r="166" spans="2:7" ht="14.25" customHeight="1" x14ac:dyDescent="0.2">
      <c r="E166" s="172"/>
      <c r="F166" s="172"/>
    </row>
    <row r="167" spans="2:7" ht="14.25" customHeight="1" x14ac:dyDescent="0.2">
      <c r="E167" s="172"/>
      <c r="F167" s="172"/>
    </row>
    <row r="168" spans="2:7" ht="14.25" customHeight="1" x14ac:dyDescent="0.2">
      <c r="E168" s="172"/>
      <c r="F168" s="172"/>
    </row>
    <row r="169" spans="2:7" ht="14.25" customHeight="1" x14ac:dyDescent="0.2">
      <c r="E169" s="172"/>
      <c r="F169" s="172"/>
    </row>
    <row r="170" spans="2:7" ht="14.25" customHeight="1" x14ac:dyDescent="0.2">
      <c r="E170" s="172"/>
      <c r="F170" s="172"/>
    </row>
    <row r="171" spans="2:7" ht="14.25" customHeight="1" x14ac:dyDescent="0.2">
      <c r="E171" s="172"/>
      <c r="F171" s="172"/>
    </row>
    <row r="172" spans="2:7" ht="14.25" customHeight="1" x14ac:dyDescent="0.2">
      <c r="E172" s="172"/>
      <c r="F172" s="172"/>
    </row>
    <row r="173" spans="2:7" ht="14.25" customHeight="1" x14ac:dyDescent="0.2">
      <c r="E173" s="172"/>
      <c r="F173" s="172"/>
    </row>
    <row r="174" spans="2:7" ht="14.25" customHeight="1" x14ac:dyDescent="0.2">
      <c r="E174" s="172"/>
      <c r="F174" s="172"/>
    </row>
    <row r="175" spans="2:7" ht="14.25" customHeight="1" x14ac:dyDescent="0.2">
      <c r="E175" s="172"/>
      <c r="F175" s="172"/>
    </row>
    <row r="176" spans="2:7" ht="14.25" customHeight="1" x14ac:dyDescent="0.2">
      <c r="E176" s="172"/>
      <c r="F176" s="172"/>
    </row>
    <row r="177" spans="5:6" ht="14.25" customHeight="1" x14ac:dyDescent="0.2">
      <c r="E177" s="172"/>
      <c r="F177" s="172"/>
    </row>
    <row r="178" spans="5:6" ht="14.25" customHeight="1" x14ac:dyDescent="0.2">
      <c r="E178" s="172"/>
      <c r="F178" s="172"/>
    </row>
    <row r="179" spans="5:6" ht="14.25" customHeight="1" x14ac:dyDescent="0.2">
      <c r="E179" s="172"/>
      <c r="F179" s="172"/>
    </row>
    <row r="180" spans="5:6" ht="14.25" customHeight="1" x14ac:dyDescent="0.2">
      <c r="E180" s="172"/>
      <c r="F180" s="172"/>
    </row>
    <row r="181" spans="5:6" ht="14.25" customHeight="1" x14ac:dyDescent="0.2">
      <c r="E181" s="172"/>
      <c r="F181" s="172"/>
    </row>
    <row r="182" spans="5:6" ht="14.25" customHeight="1" x14ac:dyDescent="0.2">
      <c r="E182" s="172"/>
      <c r="F182" s="172"/>
    </row>
    <row r="183" spans="5:6" ht="14.25" customHeight="1" x14ac:dyDescent="0.2">
      <c r="E183" s="172"/>
      <c r="F183" s="172"/>
    </row>
    <row r="184" spans="5:6" ht="14.25" customHeight="1" x14ac:dyDescent="0.2">
      <c r="E184" s="172"/>
      <c r="F184" s="172"/>
    </row>
    <row r="185" spans="5:6" ht="14.25" customHeight="1" x14ac:dyDescent="0.2">
      <c r="E185" s="172"/>
      <c r="F185" s="172"/>
    </row>
    <row r="186" spans="5:6" ht="14.25" customHeight="1" x14ac:dyDescent="0.2">
      <c r="E186" s="172"/>
      <c r="F186" s="172"/>
    </row>
    <row r="188" spans="5:6" ht="14.25" customHeight="1" x14ac:dyDescent="0.2">
      <c r="E188" s="172"/>
      <c r="F188" s="172"/>
    </row>
    <row r="189" spans="5:6" ht="14.25" customHeight="1" x14ac:dyDescent="0.2">
      <c r="E189" s="172"/>
      <c r="F189" s="172"/>
    </row>
    <row r="190" spans="5:6" ht="14.25" customHeight="1" x14ac:dyDescent="0.2">
      <c r="E190" s="172"/>
      <c r="F190" s="172"/>
    </row>
    <row r="191" spans="5:6" ht="14.25" customHeight="1" x14ac:dyDescent="0.2">
      <c r="E191" s="172"/>
      <c r="F191" s="172"/>
    </row>
    <row r="192" spans="5:6" ht="14.25" customHeight="1" x14ac:dyDescent="0.2">
      <c r="E192" s="172"/>
      <c r="F192" s="172"/>
    </row>
    <row r="193" spans="5:6" ht="14.25" customHeight="1" x14ac:dyDescent="0.2">
      <c r="E193" s="172"/>
      <c r="F193" s="172"/>
    </row>
    <row r="194" spans="5:6" ht="14.25" customHeight="1" x14ac:dyDescent="0.2">
      <c r="E194" s="172"/>
      <c r="F194" s="172"/>
    </row>
    <row r="195" spans="5:6" ht="14.25" customHeight="1" x14ac:dyDescent="0.2">
      <c r="E195" s="172"/>
      <c r="F195" s="172"/>
    </row>
    <row r="196" spans="5:6" ht="14.25" customHeight="1" x14ac:dyDescent="0.2">
      <c r="E196" s="172"/>
      <c r="F196" s="172"/>
    </row>
    <row r="197" spans="5:6" ht="14.25" customHeight="1" x14ac:dyDescent="0.2">
      <c r="E197" s="172"/>
      <c r="F197" s="172"/>
    </row>
    <row r="198" spans="5:6" ht="14.25" customHeight="1" x14ac:dyDescent="0.2">
      <c r="E198" s="172"/>
      <c r="F198" s="172"/>
    </row>
    <row r="199" spans="5:6" ht="14.25" customHeight="1" x14ac:dyDescent="0.2">
      <c r="E199" s="172"/>
      <c r="F199" s="172"/>
    </row>
    <row r="200" spans="5:6" ht="14.25" customHeight="1" x14ac:dyDescent="0.2">
      <c r="E200" s="172"/>
      <c r="F200" s="172"/>
    </row>
    <row r="201" spans="5:6" ht="14.25" customHeight="1" x14ac:dyDescent="0.2">
      <c r="E201" s="172"/>
      <c r="F201" s="172"/>
    </row>
    <row r="202" spans="5:6" ht="14.25" customHeight="1" x14ac:dyDescent="0.2">
      <c r="E202" s="172"/>
      <c r="F202" s="172"/>
    </row>
    <row r="203" spans="5:6" ht="14.25" customHeight="1" x14ac:dyDescent="0.2">
      <c r="E203" s="172"/>
      <c r="F203" s="172"/>
    </row>
    <row r="205" spans="5:6" ht="14.25" customHeight="1" x14ac:dyDescent="0.2">
      <c r="E205" s="172"/>
      <c r="F205" s="172"/>
    </row>
  </sheetData>
  <mergeCells count="32">
    <mergeCell ref="AC22:AD22"/>
    <mergeCell ref="B1:AD1"/>
    <mergeCell ref="B43:C43"/>
    <mergeCell ref="B53:C53"/>
    <mergeCell ref="B33:C33"/>
    <mergeCell ref="B23:C23"/>
    <mergeCell ref="D3:E3"/>
    <mergeCell ref="J3:K3"/>
    <mergeCell ref="Y3:Z3"/>
    <mergeCell ref="Y13:Z13"/>
    <mergeCell ref="Y24:Z24"/>
    <mergeCell ref="Y34:Z34"/>
    <mergeCell ref="Y44:Z44"/>
    <mergeCell ref="B63:C63"/>
    <mergeCell ref="R25:S25"/>
    <mergeCell ref="R36:S36"/>
    <mergeCell ref="B13:C13"/>
    <mergeCell ref="J62:K62"/>
    <mergeCell ref="R57:S57"/>
    <mergeCell ref="V55:W55"/>
    <mergeCell ref="J54:K54"/>
    <mergeCell ref="B3:C3"/>
    <mergeCell ref="L3:M3"/>
    <mergeCell ref="J13:K13"/>
    <mergeCell ref="J23:K23"/>
    <mergeCell ref="R46:S46"/>
    <mergeCell ref="J33:K33"/>
    <mergeCell ref="J43:K43"/>
    <mergeCell ref="R3:S3"/>
    <mergeCell ref="R15:S15"/>
    <mergeCell ref="V22:W22"/>
    <mergeCell ref="V34:W3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9"/>
  <sheetViews>
    <sheetView topLeftCell="A42" zoomScale="60" zoomScaleNormal="60" workbookViewId="0">
      <selection activeCell="B57" sqref="B57"/>
    </sheetView>
  </sheetViews>
  <sheetFormatPr defaultColWidth="21" defaultRowHeight="14.25" customHeight="1" x14ac:dyDescent="0.2"/>
  <cols>
    <col min="1" max="1" width="7.28515625" style="31" customWidth="1"/>
    <col min="2" max="2" width="3.28515625" style="3" customWidth="1"/>
    <col min="3" max="3" width="3.85546875" style="31" customWidth="1"/>
    <col min="4" max="4" width="23.85546875" style="31" customWidth="1"/>
    <col min="5" max="6" width="7.28515625" style="2" customWidth="1"/>
    <col min="7" max="7" width="7.5703125" style="2" customWidth="1"/>
    <col min="8" max="8" width="8" style="2" customWidth="1"/>
    <col min="9" max="9" width="9.140625" style="31" customWidth="1"/>
    <col min="10" max="10" width="3" style="3" customWidth="1"/>
    <col min="11" max="11" width="3.85546875" style="31" customWidth="1"/>
    <col min="12" max="12" width="23.7109375" style="31" customWidth="1"/>
    <col min="13" max="14" width="7.140625" style="2" customWidth="1"/>
    <col min="15" max="15" width="8.42578125" style="31" customWidth="1"/>
    <col min="16" max="16" width="7" style="31" customWidth="1"/>
    <col min="17" max="17" width="3.140625" style="3" customWidth="1"/>
    <col min="18" max="18" width="3.85546875" style="31" customWidth="1"/>
    <col min="19" max="19" width="23.7109375" style="31" customWidth="1"/>
    <col min="20" max="21" width="7.140625" style="2" customWidth="1"/>
    <col min="22" max="22" width="8.42578125" style="31" customWidth="1"/>
    <col min="23" max="23" width="7.5703125" style="2" customWidth="1"/>
    <col min="24" max="24" width="2.7109375" style="3" customWidth="1"/>
    <col min="25" max="25" width="3.85546875" style="31" customWidth="1"/>
    <col min="26" max="26" width="23.7109375" style="31" customWidth="1"/>
    <col min="27" max="28" width="7.140625" style="2" customWidth="1"/>
    <col min="29" max="29" width="7.5703125" style="31" customWidth="1"/>
    <col min="30" max="30" width="7.140625" style="2" customWidth="1"/>
    <col min="31" max="31" width="3.7109375" style="3" customWidth="1"/>
    <col min="32" max="32" width="3.85546875" style="31" customWidth="1"/>
    <col min="33" max="33" width="10.42578125" style="31" customWidth="1"/>
    <col min="34" max="34" width="3.5703125" style="31" customWidth="1"/>
    <col min="35" max="35" width="7.140625" style="31" customWidth="1"/>
    <col min="36" max="36" width="5.140625" style="31" customWidth="1"/>
    <col min="37" max="250" width="9.140625" style="31" customWidth="1"/>
    <col min="251" max="251" width="11" style="31" customWidth="1"/>
    <col min="252" max="252" width="9.140625" style="31" customWidth="1"/>
    <col min="253" max="253" width="10.85546875" style="31" customWidth="1"/>
    <col min="254" max="16384" width="21" style="31"/>
  </cols>
  <sheetData>
    <row r="1" spans="1:41" ht="21.75" customHeight="1" x14ac:dyDescent="0.2">
      <c r="A1" s="227" t="s">
        <v>207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179"/>
      <c r="Y1" s="179"/>
      <c r="Z1" s="179"/>
      <c r="AA1" s="179"/>
      <c r="AB1" s="179"/>
      <c r="AC1" s="179"/>
      <c r="AD1" s="179"/>
      <c r="AH1" s="5"/>
      <c r="AI1" s="6"/>
      <c r="AJ1" s="6"/>
    </row>
    <row r="2" spans="1:41" ht="14.25" customHeight="1" x14ac:dyDescent="0.2">
      <c r="AH2" s="2"/>
      <c r="AI2" s="2"/>
      <c r="AJ2" s="2"/>
    </row>
    <row r="3" spans="1:41" ht="14.25" customHeight="1" x14ac:dyDescent="0.25">
      <c r="B3" s="223">
        <v>0.57638888888888895</v>
      </c>
      <c r="C3" s="224"/>
      <c r="D3" s="221" t="s">
        <v>208</v>
      </c>
      <c r="E3" s="222"/>
      <c r="F3" s="193"/>
      <c r="G3" s="9" t="s">
        <v>169</v>
      </c>
      <c r="H3" s="10" t="s">
        <v>170</v>
      </c>
      <c r="J3" s="223">
        <v>0.60416666666666663</v>
      </c>
      <c r="K3" s="224"/>
      <c r="L3" s="221" t="s">
        <v>209</v>
      </c>
      <c r="M3" s="222"/>
      <c r="N3" s="10" t="s">
        <v>169</v>
      </c>
      <c r="O3" s="10" t="s">
        <v>170</v>
      </c>
      <c r="P3" s="2"/>
      <c r="Q3" s="223">
        <v>0.64930555555555558</v>
      </c>
      <c r="R3" s="224"/>
      <c r="S3" s="221" t="s">
        <v>210</v>
      </c>
      <c r="T3" s="222"/>
      <c r="U3" s="193"/>
      <c r="V3" s="10" t="s">
        <v>169</v>
      </c>
      <c r="X3" s="220"/>
      <c r="Y3" s="220"/>
      <c r="Z3" s="151"/>
      <c r="AA3" s="153"/>
      <c r="AB3" s="153"/>
      <c r="AC3" s="170"/>
      <c r="AD3" s="152"/>
      <c r="AG3" s="33"/>
      <c r="AH3" s="33"/>
      <c r="AI3" s="33"/>
      <c r="AJ3" s="33"/>
      <c r="AK3" s="33"/>
      <c r="AL3" s="33"/>
      <c r="AM3" s="33"/>
      <c r="AN3" s="33"/>
      <c r="AO3" s="33"/>
    </row>
    <row r="4" spans="1:41" ht="14.25" customHeight="1" x14ac:dyDescent="0.25">
      <c r="B4" s="14">
        <v>1</v>
      </c>
      <c r="C4" s="164">
        <v>6</v>
      </c>
      <c r="D4" s="164" t="s">
        <v>14</v>
      </c>
      <c r="E4" s="186" t="s">
        <v>13</v>
      </c>
      <c r="F4" s="186" t="s">
        <v>174</v>
      </c>
      <c r="G4" s="164" t="str">
        <f>"17.40"</f>
        <v>17.40</v>
      </c>
      <c r="H4" s="186" t="s">
        <v>211</v>
      </c>
      <c r="J4" s="14">
        <v>1</v>
      </c>
      <c r="K4" s="164" t="s">
        <v>116</v>
      </c>
      <c r="L4" s="164" t="s">
        <v>194</v>
      </c>
      <c r="M4" s="186" t="s">
        <v>174</v>
      </c>
      <c r="N4" s="164" t="str">
        <f>"23.70"</f>
        <v>23.70</v>
      </c>
      <c r="O4" s="186" t="s">
        <v>212</v>
      </c>
      <c r="P4" s="2"/>
      <c r="Q4" s="14">
        <v>1</v>
      </c>
      <c r="R4" s="164">
        <v>13</v>
      </c>
      <c r="S4" s="164" t="s">
        <v>23</v>
      </c>
      <c r="T4" s="186" t="s">
        <v>25</v>
      </c>
      <c r="U4" s="186" t="s">
        <v>24</v>
      </c>
      <c r="V4" s="164" t="str">
        <f>"1:11.40"</f>
        <v>1:11.40</v>
      </c>
      <c r="X4" s="154"/>
      <c r="Y4" s="180"/>
      <c r="Z4" s="181"/>
      <c r="AA4" s="152"/>
      <c r="AB4" s="152"/>
      <c r="AC4" s="170"/>
      <c r="AD4" s="152"/>
      <c r="AG4" s="33"/>
      <c r="AH4" s="33"/>
      <c r="AI4" s="33"/>
      <c r="AJ4" s="33"/>
      <c r="AK4" s="33"/>
      <c r="AL4" s="33"/>
      <c r="AM4" s="33"/>
      <c r="AN4" s="33"/>
      <c r="AO4" s="33"/>
    </row>
    <row r="5" spans="1:41" ht="14.25" customHeight="1" x14ac:dyDescent="0.25">
      <c r="B5" s="14">
        <v>2</v>
      </c>
      <c r="C5" s="164">
        <v>18</v>
      </c>
      <c r="D5" s="164" t="s">
        <v>31</v>
      </c>
      <c r="E5" s="186" t="s">
        <v>25</v>
      </c>
      <c r="F5" s="186" t="s">
        <v>174</v>
      </c>
      <c r="G5" s="164" t="str">
        <f>"17.80"</f>
        <v>17.80</v>
      </c>
      <c r="H5" s="10"/>
      <c r="J5" s="14">
        <v>2</v>
      </c>
      <c r="K5" s="164" t="s">
        <v>114</v>
      </c>
      <c r="L5" s="164" t="s">
        <v>115</v>
      </c>
      <c r="M5" s="186" t="s">
        <v>174</v>
      </c>
      <c r="N5" s="164" t="str">
        <f>"27.16"</f>
        <v>27.16</v>
      </c>
      <c r="O5" s="164"/>
      <c r="P5" s="2"/>
      <c r="Q5" s="14">
        <v>2</v>
      </c>
      <c r="R5" s="164">
        <v>7</v>
      </c>
      <c r="S5" s="164" t="s">
        <v>15</v>
      </c>
      <c r="T5" s="186" t="s">
        <v>13</v>
      </c>
      <c r="U5" s="186" t="s">
        <v>174</v>
      </c>
      <c r="V5" s="164" t="str">
        <f>"1:14.27"</f>
        <v>1:14.27</v>
      </c>
      <c r="X5" s="154"/>
      <c r="Y5" s="180"/>
      <c r="Z5" s="181"/>
      <c r="AA5" s="152"/>
      <c r="AB5" s="152"/>
      <c r="AC5" s="170"/>
      <c r="AD5" s="152"/>
      <c r="AG5" s="33"/>
      <c r="AH5" s="33"/>
      <c r="AI5" s="33"/>
      <c r="AJ5" s="33"/>
      <c r="AK5" s="33"/>
      <c r="AL5" s="33"/>
      <c r="AM5" s="33"/>
      <c r="AN5" s="33"/>
      <c r="AO5" s="33"/>
    </row>
    <row r="6" spans="1:41" ht="14.25" customHeight="1" x14ac:dyDescent="0.25">
      <c r="B6" s="14">
        <v>3</v>
      </c>
      <c r="C6" s="164">
        <v>5</v>
      </c>
      <c r="D6" s="164" t="s">
        <v>12</v>
      </c>
      <c r="E6" s="186" t="s">
        <v>13</v>
      </c>
      <c r="F6" s="186" t="s">
        <v>174</v>
      </c>
      <c r="G6" s="164" t="str">
        <f>"17.97"</f>
        <v>17.97</v>
      </c>
      <c r="H6" s="10"/>
      <c r="J6" s="14">
        <v>3</v>
      </c>
      <c r="K6" s="164" t="s">
        <v>110</v>
      </c>
      <c r="L6" s="164" t="s">
        <v>111</v>
      </c>
      <c r="M6" s="186" t="s">
        <v>174</v>
      </c>
      <c r="N6" s="164" t="str">
        <f>"35.70"</f>
        <v>35.70</v>
      </c>
      <c r="O6" s="164"/>
      <c r="P6" s="2"/>
      <c r="Q6" s="14">
        <v>3</v>
      </c>
      <c r="R6" s="164">
        <v>15</v>
      </c>
      <c r="S6" s="164" t="s">
        <v>27</v>
      </c>
      <c r="T6" s="186" t="s">
        <v>25</v>
      </c>
      <c r="U6" s="186" t="s">
        <v>174</v>
      </c>
      <c r="V6" s="164" t="str">
        <f>"1:24.86"</f>
        <v>1:24.86</v>
      </c>
      <c r="X6" s="154"/>
      <c r="Y6" s="180"/>
      <c r="Z6" s="181"/>
      <c r="AA6" s="152"/>
      <c r="AB6" s="152"/>
      <c r="AC6" s="170"/>
      <c r="AD6" s="152"/>
      <c r="AG6" s="33"/>
      <c r="AH6" s="33"/>
      <c r="AI6" s="33"/>
      <c r="AJ6" s="33"/>
      <c r="AK6" s="33"/>
      <c r="AL6" s="33"/>
      <c r="AM6" s="33"/>
      <c r="AN6" s="33"/>
      <c r="AO6" s="33"/>
    </row>
    <row r="7" spans="1:41" ht="14.25" customHeight="1" x14ac:dyDescent="0.25">
      <c r="B7" s="14">
        <v>4</v>
      </c>
      <c r="C7" s="164">
        <v>19</v>
      </c>
      <c r="D7" s="164" t="s">
        <v>32</v>
      </c>
      <c r="E7" s="186" t="s">
        <v>25</v>
      </c>
      <c r="F7" s="186" t="s">
        <v>174</v>
      </c>
      <c r="G7" s="164" t="str">
        <f>"18.89"</f>
        <v>18.89</v>
      </c>
      <c r="H7" s="10"/>
      <c r="J7" s="14">
        <v>4</v>
      </c>
      <c r="K7" s="164" t="s">
        <v>112</v>
      </c>
      <c r="L7" s="164" t="s">
        <v>113</v>
      </c>
      <c r="M7" s="186" t="s">
        <v>174</v>
      </c>
      <c r="N7" s="164" t="str">
        <f>"37.03"</f>
        <v>37.03</v>
      </c>
      <c r="O7" s="164"/>
      <c r="P7" s="2"/>
      <c r="Q7" s="14">
        <v>4</v>
      </c>
      <c r="R7" s="164">
        <v>4</v>
      </c>
      <c r="S7" s="164" t="s">
        <v>11</v>
      </c>
      <c r="T7" s="186" t="s">
        <v>8</v>
      </c>
      <c r="U7" s="186" t="s">
        <v>174</v>
      </c>
      <c r="V7" s="164" t="str">
        <f>"1:26.34"</f>
        <v>1:26.34</v>
      </c>
      <c r="X7" s="154"/>
      <c r="Y7" s="180"/>
      <c r="Z7" s="181"/>
      <c r="AA7" s="152"/>
      <c r="AB7" s="152"/>
      <c r="AC7" s="170"/>
      <c r="AD7" s="152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4.25" customHeight="1" x14ac:dyDescent="0.25">
      <c r="B8" s="14">
        <v>5</v>
      </c>
      <c r="C8" s="164">
        <v>24</v>
      </c>
      <c r="D8" s="164" t="s">
        <v>37</v>
      </c>
      <c r="E8" s="186" t="s">
        <v>38</v>
      </c>
      <c r="F8" s="186" t="s">
        <v>174</v>
      </c>
      <c r="G8" s="164" t="str">
        <f>"18.97"</f>
        <v>18.97</v>
      </c>
      <c r="H8" s="10"/>
      <c r="J8" s="14">
        <v>5</v>
      </c>
      <c r="K8" s="34"/>
      <c r="L8" s="32"/>
      <c r="M8" s="15"/>
      <c r="N8" s="15"/>
      <c r="O8" s="10"/>
      <c r="P8" s="2"/>
      <c r="Q8" s="14">
        <v>5</v>
      </c>
      <c r="R8" s="164">
        <v>22</v>
      </c>
      <c r="S8" s="164" t="s">
        <v>35</v>
      </c>
      <c r="T8" s="186" t="s">
        <v>25</v>
      </c>
      <c r="U8" s="186" t="s">
        <v>174</v>
      </c>
      <c r="V8" s="164" t="str">
        <f>"1:28.79"</f>
        <v>1:28.79</v>
      </c>
      <c r="X8" s="154"/>
      <c r="Y8" s="180"/>
      <c r="Z8" s="181"/>
      <c r="AA8" s="175"/>
      <c r="AB8" s="152"/>
      <c r="AC8" s="170"/>
      <c r="AD8" s="152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14.25" customHeight="1" x14ac:dyDescent="0.25">
      <c r="B9" s="14">
        <v>6</v>
      </c>
      <c r="C9" s="164">
        <v>9</v>
      </c>
      <c r="D9" s="164" t="s">
        <v>17</v>
      </c>
      <c r="E9" s="186" t="s">
        <v>13</v>
      </c>
      <c r="F9" s="186" t="s">
        <v>174</v>
      </c>
      <c r="G9" s="164" t="str">
        <f>"19.45"</f>
        <v>19.45</v>
      </c>
      <c r="H9" s="10"/>
      <c r="J9" s="14">
        <v>6</v>
      </c>
      <c r="K9" s="34"/>
      <c r="L9" s="32"/>
      <c r="M9" s="15"/>
      <c r="N9" s="15"/>
      <c r="O9" s="10"/>
      <c r="P9" s="2"/>
      <c r="Q9" s="14">
        <v>6</v>
      </c>
      <c r="R9" s="164">
        <v>17</v>
      </c>
      <c r="S9" s="164" t="s">
        <v>30</v>
      </c>
      <c r="T9" s="186" t="s">
        <v>25</v>
      </c>
      <c r="U9" s="186" t="s">
        <v>174</v>
      </c>
      <c r="V9" s="164" t="str">
        <f>"1:29.12"</f>
        <v>1:29.12</v>
      </c>
      <c r="X9" s="154"/>
      <c r="Y9" s="180"/>
      <c r="Z9" s="181"/>
      <c r="AA9" s="152"/>
      <c r="AB9" s="152"/>
      <c r="AC9" s="170"/>
      <c r="AD9" s="152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14.25" customHeight="1" x14ac:dyDescent="0.25">
      <c r="A10" s="35"/>
      <c r="B10" s="14">
        <v>7</v>
      </c>
      <c r="C10" s="164">
        <v>7</v>
      </c>
      <c r="D10" s="164" t="s">
        <v>15</v>
      </c>
      <c r="E10" s="186" t="s">
        <v>13</v>
      </c>
      <c r="F10" s="186" t="s">
        <v>174</v>
      </c>
      <c r="G10" s="164" t="str">
        <f>"20.62"</f>
        <v>20.62</v>
      </c>
      <c r="H10" s="10"/>
      <c r="J10" s="14">
        <v>7</v>
      </c>
      <c r="K10" s="34"/>
      <c r="L10" s="30"/>
      <c r="M10" s="15"/>
      <c r="N10" s="15"/>
      <c r="O10" s="10"/>
      <c r="P10" s="2"/>
      <c r="Q10" s="14">
        <v>7</v>
      </c>
      <c r="R10" s="164">
        <v>8</v>
      </c>
      <c r="S10" s="164" t="s">
        <v>16</v>
      </c>
      <c r="T10" s="186" t="s">
        <v>13</v>
      </c>
      <c r="U10" s="186" t="s">
        <v>174</v>
      </c>
      <c r="V10" s="164" t="str">
        <f>"1:31.10"</f>
        <v>1:31.10</v>
      </c>
      <c r="X10" s="154"/>
      <c r="Y10" s="180"/>
      <c r="Z10" s="181"/>
      <c r="AA10" s="175"/>
      <c r="AB10" s="152"/>
      <c r="AC10" s="170"/>
      <c r="AD10" s="152"/>
      <c r="AG10" s="33"/>
      <c r="AH10" s="33"/>
      <c r="AI10" s="33"/>
      <c r="AJ10" s="33"/>
      <c r="AK10" s="33"/>
      <c r="AL10" s="33"/>
      <c r="AM10" s="33"/>
      <c r="AN10" s="33"/>
      <c r="AO10" s="33"/>
    </row>
    <row r="11" spans="1:41" ht="14.25" customHeight="1" x14ac:dyDescent="0.25">
      <c r="B11" s="14">
        <v>8</v>
      </c>
      <c r="C11" s="164">
        <v>4</v>
      </c>
      <c r="D11" s="164" t="s">
        <v>11</v>
      </c>
      <c r="E11" s="186" t="s">
        <v>8</v>
      </c>
      <c r="F11" s="186" t="s">
        <v>174</v>
      </c>
      <c r="G11" s="164" t="str">
        <f>"24.40"</f>
        <v>24.40</v>
      </c>
      <c r="H11" s="10"/>
      <c r="J11" s="14">
        <v>8</v>
      </c>
      <c r="K11" s="34"/>
      <c r="L11" s="32"/>
      <c r="M11" s="19"/>
      <c r="N11" s="16"/>
      <c r="O11" s="19"/>
      <c r="P11" s="2"/>
      <c r="Q11" s="14">
        <v>8</v>
      </c>
      <c r="R11" s="164">
        <v>2</v>
      </c>
      <c r="S11" s="164" t="s">
        <v>9</v>
      </c>
      <c r="T11" s="186" t="s">
        <v>8</v>
      </c>
      <c r="U11" s="186" t="s">
        <v>174</v>
      </c>
      <c r="V11" s="164" t="str">
        <f>"1:43.09"</f>
        <v>1:43.09</v>
      </c>
      <c r="X11" s="154"/>
      <c r="Y11" s="180"/>
      <c r="Z11" s="181"/>
      <c r="AA11" s="152"/>
      <c r="AB11" s="152"/>
      <c r="AC11" s="170"/>
      <c r="AD11" s="152"/>
      <c r="AE11" s="31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ht="14.25" customHeight="1" x14ac:dyDescent="0.25">
      <c r="A12" s="2"/>
      <c r="C12" s="36"/>
      <c r="D12" s="36"/>
      <c r="E12" s="22"/>
      <c r="F12" s="6"/>
      <c r="G12" s="13"/>
      <c r="J12" s="31"/>
      <c r="M12" s="31"/>
      <c r="N12" s="31"/>
      <c r="P12" s="2"/>
      <c r="Q12" s="31"/>
      <c r="T12" s="31"/>
      <c r="U12" s="31"/>
      <c r="X12" s="154"/>
      <c r="Y12" s="151"/>
      <c r="Z12" s="151"/>
      <c r="AA12" s="172"/>
      <c r="AB12" s="172"/>
      <c r="AC12" s="152"/>
      <c r="AD12" s="152"/>
      <c r="AE12" s="31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41" ht="14.25" customHeight="1" x14ac:dyDescent="0.25">
      <c r="A13" s="2"/>
      <c r="B13" s="223">
        <v>0.57986111111111105</v>
      </c>
      <c r="C13" s="224"/>
      <c r="D13" s="32" t="s">
        <v>213</v>
      </c>
      <c r="E13" s="15"/>
      <c r="F13" s="193"/>
      <c r="G13" s="9" t="s">
        <v>169</v>
      </c>
      <c r="H13" s="10" t="s">
        <v>170</v>
      </c>
      <c r="J13" s="223">
        <v>0.60763888888888895</v>
      </c>
      <c r="K13" s="224"/>
      <c r="L13" s="221" t="s">
        <v>214</v>
      </c>
      <c r="M13" s="222"/>
      <c r="N13" s="10" t="s">
        <v>169</v>
      </c>
      <c r="O13" s="10" t="s">
        <v>170</v>
      </c>
      <c r="P13" s="2"/>
      <c r="Q13" s="223">
        <v>0.65625</v>
      </c>
      <c r="R13" s="224"/>
      <c r="S13" s="221" t="s">
        <v>215</v>
      </c>
      <c r="T13" s="222"/>
      <c r="U13" s="193"/>
      <c r="V13" s="10" t="s">
        <v>169</v>
      </c>
      <c r="X13" s="220"/>
      <c r="Y13" s="220"/>
      <c r="Z13" s="151"/>
      <c r="AA13" s="153"/>
      <c r="AB13" s="153"/>
      <c r="AC13" s="170"/>
      <c r="AD13" s="152"/>
      <c r="AE13" s="31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 ht="14.25" customHeight="1" x14ac:dyDescent="0.25">
      <c r="A14" s="2"/>
      <c r="B14" s="14">
        <v>1</v>
      </c>
      <c r="C14" s="164">
        <v>13</v>
      </c>
      <c r="D14" s="164" t="s">
        <v>23</v>
      </c>
      <c r="E14" s="186" t="s">
        <v>25</v>
      </c>
      <c r="F14" s="186" t="s">
        <v>24</v>
      </c>
      <c r="G14" s="164" t="str">
        <f>"19.65"</f>
        <v>19.65</v>
      </c>
      <c r="H14" s="186" t="s">
        <v>216</v>
      </c>
      <c r="J14" s="14">
        <v>1</v>
      </c>
      <c r="K14" s="164" t="s">
        <v>124</v>
      </c>
      <c r="L14" s="164" t="s">
        <v>125</v>
      </c>
      <c r="M14" s="186" t="s">
        <v>174</v>
      </c>
      <c r="N14" s="164" t="str">
        <f>"32.46"</f>
        <v>32.46</v>
      </c>
      <c r="O14" s="186" t="s">
        <v>217</v>
      </c>
      <c r="P14" s="2"/>
      <c r="Q14" s="14">
        <v>1</v>
      </c>
      <c r="R14" s="164">
        <v>72</v>
      </c>
      <c r="S14" s="164" t="s">
        <v>86</v>
      </c>
      <c r="T14" s="186" t="s">
        <v>25</v>
      </c>
      <c r="U14" s="186" t="s">
        <v>174</v>
      </c>
      <c r="V14" s="164" t="str">
        <f>"47.19"</f>
        <v>47.19</v>
      </c>
      <c r="X14" s="154"/>
      <c r="Y14" s="180"/>
      <c r="Z14" s="181"/>
      <c r="AA14" s="152"/>
      <c r="AB14" s="152"/>
      <c r="AC14" s="170"/>
      <c r="AD14" s="152"/>
      <c r="AE14" s="31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41" ht="14.25" customHeight="1" x14ac:dyDescent="0.25">
      <c r="A15" s="2"/>
      <c r="B15" s="14">
        <v>2</v>
      </c>
      <c r="C15" s="164">
        <v>20</v>
      </c>
      <c r="D15" s="164" t="s">
        <v>33</v>
      </c>
      <c r="E15" s="186" t="s">
        <v>25</v>
      </c>
      <c r="F15" s="186" t="s">
        <v>174</v>
      </c>
      <c r="G15" s="164" t="str">
        <f>"20.17"</f>
        <v>20.17</v>
      </c>
      <c r="H15" s="10"/>
      <c r="J15" s="14">
        <v>2</v>
      </c>
      <c r="K15" s="164" t="s">
        <v>118</v>
      </c>
      <c r="L15" s="164" t="s">
        <v>119</v>
      </c>
      <c r="M15" s="186" t="s">
        <v>174</v>
      </c>
      <c r="N15" s="164" t="str">
        <f>"32.97"</f>
        <v>32.97</v>
      </c>
      <c r="O15" s="164"/>
      <c r="P15" s="2"/>
      <c r="Q15" s="14">
        <v>2</v>
      </c>
      <c r="R15" s="164">
        <v>79</v>
      </c>
      <c r="S15" s="164" t="s">
        <v>95</v>
      </c>
      <c r="T15" s="186" t="s">
        <v>25</v>
      </c>
      <c r="U15" s="186" t="s">
        <v>174</v>
      </c>
      <c r="V15" s="164" t="str">
        <f>"48.39"</f>
        <v>48.39</v>
      </c>
      <c r="X15" s="154"/>
      <c r="Y15" s="180"/>
      <c r="Z15" s="181"/>
      <c r="AA15" s="152"/>
      <c r="AB15" s="152"/>
      <c r="AC15" s="170"/>
      <c r="AD15" s="152"/>
      <c r="AE15" s="31"/>
      <c r="AG15" s="37"/>
      <c r="AH15" s="37"/>
      <c r="AI15" s="37"/>
      <c r="AJ15" s="37"/>
      <c r="AK15" s="33"/>
      <c r="AL15" s="33"/>
      <c r="AM15" s="33"/>
      <c r="AN15" s="33"/>
      <c r="AO15" s="33"/>
    </row>
    <row r="16" spans="1:41" ht="14.25" customHeight="1" x14ac:dyDescent="0.25">
      <c r="A16" s="2"/>
      <c r="B16" s="14">
        <v>3</v>
      </c>
      <c r="C16" s="164">
        <v>23</v>
      </c>
      <c r="D16" s="164" t="s">
        <v>36</v>
      </c>
      <c r="E16" s="186" t="s">
        <v>25</v>
      </c>
      <c r="F16" s="186" t="s">
        <v>174</v>
      </c>
      <c r="G16" s="164" t="str">
        <f>"20.79"</f>
        <v>20.79</v>
      </c>
      <c r="H16" s="10"/>
      <c r="J16" s="14">
        <v>3</v>
      </c>
      <c r="K16" s="164" t="s">
        <v>120</v>
      </c>
      <c r="L16" s="164" t="s">
        <v>121</v>
      </c>
      <c r="M16" s="186" t="s">
        <v>174</v>
      </c>
      <c r="N16" s="164" t="s">
        <v>186</v>
      </c>
      <c r="O16" s="164"/>
      <c r="P16" s="2"/>
      <c r="Q16" s="14">
        <v>3</v>
      </c>
      <c r="R16" s="164">
        <v>78</v>
      </c>
      <c r="S16" s="164" t="s">
        <v>94</v>
      </c>
      <c r="T16" s="186" t="s">
        <v>25</v>
      </c>
      <c r="U16" s="186" t="s">
        <v>174</v>
      </c>
      <c r="V16" s="164" t="str">
        <f>"49.88"</f>
        <v>49.88</v>
      </c>
      <c r="X16" s="154"/>
      <c r="Y16" s="180"/>
      <c r="Z16" s="181"/>
      <c r="AA16" s="152"/>
      <c r="AB16" s="152"/>
      <c r="AC16" s="170"/>
      <c r="AD16" s="152"/>
      <c r="AE16" s="31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 ht="14.25" customHeight="1" x14ac:dyDescent="0.25">
      <c r="A17" s="2"/>
      <c r="B17" s="14">
        <v>4</v>
      </c>
      <c r="C17" s="164">
        <v>15</v>
      </c>
      <c r="D17" s="164" t="s">
        <v>27</v>
      </c>
      <c r="E17" s="186" t="s">
        <v>25</v>
      </c>
      <c r="F17" s="186" t="s">
        <v>174</v>
      </c>
      <c r="G17" s="164" t="str">
        <f>"23.28"</f>
        <v>23.28</v>
      </c>
      <c r="H17" s="10"/>
      <c r="J17" s="14">
        <v>4</v>
      </c>
      <c r="K17" s="34"/>
      <c r="L17" s="32"/>
      <c r="M17" s="15"/>
      <c r="N17" s="15"/>
      <c r="O17" s="10"/>
      <c r="P17" s="2"/>
      <c r="Q17" s="14">
        <v>4</v>
      </c>
      <c r="R17" s="164">
        <v>85</v>
      </c>
      <c r="S17" s="164" t="s">
        <v>102</v>
      </c>
      <c r="T17" s="186" t="s">
        <v>25</v>
      </c>
      <c r="U17" s="186" t="s">
        <v>174</v>
      </c>
      <c r="V17" s="164" t="str">
        <f>"51.08"</f>
        <v>51.08</v>
      </c>
      <c r="X17" s="154"/>
      <c r="Y17" s="180"/>
      <c r="Z17" s="181"/>
      <c r="AA17" s="152"/>
      <c r="AB17" s="152"/>
      <c r="AC17" s="170"/>
      <c r="AD17" s="152"/>
      <c r="AE17" s="31"/>
      <c r="AG17" s="33"/>
      <c r="AH17" s="33"/>
      <c r="AI17" s="33"/>
      <c r="AJ17" s="33"/>
      <c r="AK17" s="33"/>
      <c r="AL17" s="33"/>
      <c r="AM17" s="33"/>
      <c r="AN17" s="33"/>
      <c r="AO17" s="33"/>
    </row>
    <row r="18" spans="1:41" ht="14.25" customHeight="1" x14ac:dyDescent="0.25">
      <c r="B18" s="14">
        <v>5</v>
      </c>
      <c r="C18" s="164">
        <v>17</v>
      </c>
      <c r="D18" s="164" t="s">
        <v>30</v>
      </c>
      <c r="E18" s="186" t="s">
        <v>25</v>
      </c>
      <c r="F18" s="186" t="s">
        <v>174</v>
      </c>
      <c r="G18" s="164" t="str">
        <f>"25.16"</f>
        <v>25.16</v>
      </c>
      <c r="H18" s="10"/>
      <c r="J18" s="14">
        <v>5</v>
      </c>
      <c r="K18" s="34"/>
      <c r="L18" s="32"/>
      <c r="M18" s="15"/>
      <c r="N18" s="15"/>
      <c r="O18" s="10"/>
      <c r="P18" s="2"/>
      <c r="Q18" s="14">
        <v>5</v>
      </c>
      <c r="R18" s="164">
        <v>84</v>
      </c>
      <c r="S18" s="164" t="s">
        <v>101</v>
      </c>
      <c r="T18" s="186" t="s">
        <v>25</v>
      </c>
      <c r="U18" s="186" t="s">
        <v>174</v>
      </c>
      <c r="V18" s="164" t="str">
        <f>"52.91"</f>
        <v>52.91</v>
      </c>
      <c r="X18" s="154"/>
      <c r="Y18" s="180"/>
      <c r="Z18" s="181"/>
      <c r="AA18" s="152"/>
      <c r="AB18" s="152"/>
      <c r="AC18" s="170"/>
      <c r="AD18" s="152"/>
      <c r="AE18" s="31"/>
      <c r="AG18" s="33"/>
      <c r="AH18" s="33"/>
      <c r="AI18" s="33"/>
      <c r="AJ18" s="33"/>
      <c r="AK18" s="33"/>
      <c r="AL18" s="33"/>
      <c r="AM18" s="33"/>
      <c r="AN18" s="33"/>
      <c r="AO18" s="33"/>
    </row>
    <row r="19" spans="1:41" ht="14.25" customHeight="1" x14ac:dyDescent="0.25">
      <c r="A19" s="2"/>
      <c r="B19" s="14">
        <v>6</v>
      </c>
      <c r="C19" s="164">
        <v>12</v>
      </c>
      <c r="D19" s="164" t="s">
        <v>21</v>
      </c>
      <c r="E19" s="186" t="s">
        <v>38</v>
      </c>
      <c r="F19" s="186" t="s">
        <v>174</v>
      </c>
      <c r="G19" s="164" t="str">
        <f>"25.19"</f>
        <v>25.19</v>
      </c>
      <c r="H19" s="10"/>
      <c r="J19" s="14">
        <v>6</v>
      </c>
      <c r="K19" s="34"/>
      <c r="L19" s="30"/>
      <c r="M19" s="15"/>
      <c r="N19" s="15"/>
      <c r="O19" s="10"/>
      <c r="P19" s="2"/>
      <c r="Q19" s="14">
        <v>6</v>
      </c>
      <c r="R19" s="164">
        <v>86</v>
      </c>
      <c r="S19" s="164" t="s">
        <v>103</v>
      </c>
      <c r="T19" s="186" t="s">
        <v>25</v>
      </c>
      <c r="U19" s="186" t="s">
        <v>174</v>
      </c>
      <c r="V19" s="164" t="str">
        <f>"54.22"</f>
        <v>54.22</v>
      </c>
      <c r="X19" s="154"/>
      <c r="Y19" s="180"/>
      <c r="Z19" s="181"/>
      <c r="AA19" s="152"/>
      <c r="AB19" s="152"/>
      <c r="AC19" s="170"/>
      <c r="AD19" s="152"/>
      <c r="AE19" s="31"/>
      <c r="AG19" s="33"/>
      <c r="AH19" s="33"/>
      <c r="AI19" s="33"/>
      <c r="AJ19" s="33"/>
      <c r="AK19" s="33"/>
      <c r="AL19" s="33"/>
      <c r="AM19" s="33"/>
      <c r="AN19" s="33"/>
      <c r="AO19" s="33"/>
    </row>
    <row r="20" spans="1:41" ht="14.25" customHeight="1" x14ac:dyDescent="0.25">
      <c r="A20" s="2"/>
      <c r="B20" s="14">
        <v>7</v>
      </c>
      <c r="C20" s="164">
        <v>8</v>
      </c>
      <c r="D20" s="164" t="s">
        <v>16</v>
      </c>
      <c r="E20" s="186" t="s">
        <v>13</v>
      </c>
      <c r="F20" s="186" t="s">
        <v>174</v>
      </c>
      <c r="G20" s="164" t="str">
        <f>"25.58"</f>
        <v>25.58</v>
      </c>
      <c r="H20" s="10"/>
      <c r="J20" s="14">
        <v>7</v>
      </c>
      <c r="K20" s="34"/>
      <c r="L20" s="30"/>
      <c r="M20" s="15"/>
      <c r="N20" s="15"/>
      <c r="O20" s="10"/>
      <c r="P20" s="2"/>
      <c r="Q20" s="14">
        <v>7</v>
      </c>
      <c r="R20" s="164">
        <v>63</v>
      </c>
      <c r="S20" s="164" t="s">
        <v>77</v>
      </c>
      <c r="T20" s="186" t="s">
        <v>38</v>
      </c>
      <c r="U20" s="186" t="s">
        <v>174</v>
      </c>
      <c r="V20" s="164" t="str">
        <f>"54.32"</f>
        <v>54.32</v>
      </c>
      <c r="X20" s="154"/>
      <c r="Y20" s="180"/>
      <c r="Z20" s="181"/>
      <c r="AA20" s="152"/>
      <c r="AB20" s="152"/>
      <c r="AC20" s="170"/>
      <c r="AD20" s="152"/>
      <c r="AE20" s="31"/>
      <c r="AG20" s="33"/>
      <c r="AH20" s="33"/>
      <c r="AI20" s="33"/>
      <c r="AJ20" s="33"/>
      <c r="AK20" s="33"/>
      <c r="AL20" s="33"/>
      <c r="AM20" s="33"/>
      <c r="AN20" s="33"/>
      <c r="AO20" s="33"/>
    </row>
    <row r="21" spans="1:41" ht="14.25" customHeight="1" x14ac:dyDescent="0.25">
      <c r="A21" s="2"/>
      <c r="B21" s="14">
        <v>8</v>
      </c>
      <c r="C21" s="164">
        <v>3</v>
      </c>
      <c r="D21" s="164" t="s">
        <v>10</v>
      </c>
      <c r="E21" s="186" t="s">
        <v>8</v>
      </c>
      <c r="F21" s="186" t="s">
        <v>174</v>
      </c>
      <c r="G21" s="164" t="str">
        <f>"25.95"</f>
        <v>25.95</v>
      </c>
      <c r="H21" s="10"/>
      <c r="J21" s="14">
        <v>8</v>
      </c>
      <c r="K21" s="34"/>
      <c r="L21" s="32"/>
      <c r="M21" s="19"/>
      <c r="N21" s="16"/>
      <c r="O21" s="19"/>
      <c r="P21" s="2"/>
      <c r="Q21" s="14">
        <v>8</v>
      </c>
      <c r="R21" s="164">
        <v>74</v>
      </c>
      <c r="S21" s="164" t="s">
        <v>88</v>
      </c>
      <c r="T21" s="186" t="s">
        <v>25</v>
      </c>
      <c r="U21" s="186" t="s">
        <v>174</v>
      </c>
      <c r="V21" s="164" t="str">
        <f>"54.56"</f>
        <v>54.56</v>
      </c>
      <c r="W21" s="31"/>
      <c r="X21" s="154"/>
      <c r="Y21" s="180"/>
      <c r="Z21" s="181"/>
      <c r="AA21" s="152"/>
      <c r="AB21" s="152"/>
      <c r="AC21" s="170"/>
      <c r="AD21" s="152"/>
      <c r="AE21" s="31"/>
      <c r="AG21" s="33"/>
      <c r="AH21" s="33"/>
      <c r="AI21" s="33"/>
      <c r="AJ21" s="33"/>
      <c r="AK21" s="33"/>
      <c r="AL21" s="33"/>
      <c r="AM21" s="33"/>
      <c r="AN21" s="33"/>
      <c r="AO21" s="33"/>
    </row>
    <row r="22" spans="1:41" ht="14.25" customHeight="1" x14ac:dyDescent="0.25">
      <c r="B22" s="31"/>
      <c r="F22" s="31"/>
      <c r="G22" s="31"/>
      <c r="H22" s="31"/>
      <c r="P22" s="2"/>
      <c r="T22" s="6"/>
      <c r="U22" s="6"/>
      <c r="V22" s="6"/>
      <c r="X22" s="151"/>
      <c r="Y22" s="151"/>
      <c r="Z22" s="151"/>
      <c r="AA22" s="151"/>
      <c r="AB22" s="151"/>
      <c r="AC22" s="151"/>
      <c r="AD22" s="151"/>
      <c r="AE22" s="31"/>
      <c r="AG22" s="33"/>
      <c r="AH22" s="33"/>
      <c r="AI22" s="33"/>
      <c r="AJ22" s="33"/>
      <c r="AK22" s="33"/>
      <c r="AL22" s="33"/>
      <c r="AM22" s="33"/>
      <c r="AN22" s="33"/>
      <c r="AO22" s="33"/>
    </row>
    <row r="23" spans="1:41" ht="14.25" customHeight="1" x14ac:dyDescent="0.25">
      <c r="B23" s="223">
        <v>0.58333333333333337</v>
      </c>
      <c r="C23" s="224"/>
      <c r="D23" s="221" t="s">
        <v>218</v>
      </c>
      <c r="E23" s="222"/>
      <c r="F23" s="193"/>
      <c r="G23" s="9" t="s">
        <v>169</v>
      </c>
      <c r="H23" s="10" t="s">
        <v>170</v>
      </c>
      <c r="Q23" s="223">
        <v>0.66319444444444442</v>
      </c>
      <c r="R23" s="224"/>
      <c r="S23" s="221" t="s">
        <v>219</v>
      </c>
      <c r="T23" s="222"/>
      <c r="U23" s="193"/>
      <c r="V23" s="10" t="s">
        <v>169</v>
      </c>
      <c r="X23" s="220"/>
      <c r="Y23" s="220"/>
      <c r="Z23" s="151"/>
      <c r="AA23" s="153"/>
      <c r="AB23" s="153"/>
      <c r="AC23" s="170"/>
      <c r="AD23" s="152"/>
      <c r="AE23" s="31"/>
      <c r="AG23" s="33"/>
      <c r="AH23" s="33"/>
      <c r="AI23" s="33"/>
      <c r="AJ23" s="33"/>
      <c r="AK23" s="33"/>
      <c r="AL23" s="33"/>
      <c r="AM23" s="33"/>
      <c r="AN23" s="33"/>
      <c r="AO23" s="33"/>
    </row>
    <row r="24" spans="1:41" ht="14.25" customHeight="1" x14ac:dyDescent="0.25">
      <c r="B24" s="14">
        <v>1</v>
      </c>
      <c r="C24" s="164">
        <v>79</v>
      </c>
      <c r="D24" s="164" t="s">
        <v>95</v>
      </c>
      <c r="E24" s="186" t="s">
        <v>25</v>
      </c>
      <c r="F24" s="186" t="s">
        <v>174</v>
      </c>
      <c r="G24" s="164" t="str">
        <f>"14.77"</f>
        <v>14.77</v>
      </c>
      <c r="H24" s="186" t="s">
        <v>188</v>
      </c>
      <c r="J24" s="225">
        <v>0.61805555555555558</v>
      </c>
      <c r="K24" s="226"/>
      <c r="L24" s="11" t="s">
        <v>220</v>
      </c>
      <c r="M24" s="12"/>
      <c r="N24" s="12"/>
      <c r="O24" s="9" t="s">
        <v>169</v>
      </c>
      <c r="P24" s="2"/>
      <c r="Q24" s="14">
        <v>1</v>
      </c>
      <c r="R24" s="164">
        <v>80</v>
      </c>
      <c r="S24" s="164" t="s">
        <v>96</v>
      </c>
      <c r="T24" s="186" t="s">
        <v>25</v>
      </c>
      <c r="U24" s="186" t="s">
        <v>174</v>
      </c>
      <c r="V24" s="164" t="str">
        <f>"55.15"</f>
        <v>55.15</v>
      </c>
      <c r="X24" s="154"/>
      <c r="Y24" s="180"/>
      <c r="Z24" s="181"/>
      <c r="AA24" s="152"/>
      <c r="AB24" s="152"/>
      <c r="AC24" s="170"/>
      <c r="AD24" s="152"/>
      <c r="AE24" s="31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1" ht="14.25" customHeight="1" x14ac:dyDescent="0.25">
      <c r="B25" s="14">
        <v>2</v>
      </c>
      <c r="C25" s="164">
        <v>78</v>
      </c>
      <c r="D25" s="164" t="s">
        <v>94</v>
      </c>
      <c r="E25" s="186" t="s">
        <v>25</v>
      </c>
      <c r="F25" s="186" t="s">
        <v>174</v>
      </c>
      <c r="G25" s="164" t="str">
        <f>"15.12"</f>
        <v>15.12</v>
      </c>
      <c r="H25" s="10"/>
      <c r="J25" s="14">
        <v>1</v>
      </c>
      <c r="K25" s="164">
        <v>16</v>
      </c>
      <c r="L25" s="164" t="s">
        <v>29</v>
      </c>
      <c r="M25" s="186" t="s">
        <v>25</v>
      </c>
      <c r="N25" s="186" t="s">
        <v>174</v>
      </c>
      <c r="O25" s="164" t="str">
        <f>"3:55.18"</f>
        <v>3:55.18</v>
      </c>
      <c r="P25" s="2"/>
      <c r="Q25" s="14">
        <v>2</v>
      </c>
      <c r="R25" s="164">
        <v>62</v>
      </c>
      <c r="S25" s="164" t="s">
        <v>76</v>
      </c>
      <c r="T25" s="186" t="s">
        <v>38</v>
      </c>
      <c r="U25" s="186" t="s">
        <v>174</v>
      </c>
      <c r="V25" s="164" t="str">
        <f>"56.27"</f>
        <v>56.27</v>
      </c>
      <c r="X25" s="154"/>
      <c r="Y25" s="180"/>
      <c r="Z25" s="181"/>
      <c r="AA25" s="152"/>
      <c r="AB25" s="152"/>
      <c r="AC25" s="170"/>
      <c r="AD25" s="152"/>
      <c r="AE25" s="31"/>
      <c r="AG25" s="33"/>
      <c r="AH25" s="33"/>
      <c r="AI25" s="33"/>
      <c r="AJ25" s="33"/>
      <c r="AK25" s="33"/>
      <c r="AL25" s="33"/>
      <c r="AM25" s="33"/>
      <c r="AN25" s="33"/>
      <c r="AO25" s="33"/>
    </row>
    <row r="26" spans="1:41" ht="14.25" customHeight="1" x14ac:dyDescent="0.25">
      <c r="B26" s="14">
        <v>3</v>
      </c>
      <c r="C26" s="164">
        <v>84</v>
      </c>
      <c r="D26" s="164" t="s">
        <v>101</v>
      </c>
      <c r="E26" s="186" t="s">
        <v>25</v>
      </c>
      <c r="F26" s="186" t="s">
        <v>174</v>
      </c>
      <c r="G26" s="164" t="str">
        <f>"15.30"</f>
        <v>15.30</v>
      </c>
      <c r="H26" s="10"/>
      <c r="J26" s="14">
        <v>2</v>
      </c>
      <c r="K26" s="164">
        <v>14</v>
      </c>
      <c r="L26" s="164" t="s">
        <v>26</v>
      </c>
      <c r="M26" s="186" t="s">
        <v>25</v>
      </c>
      <c r="N26" s="186" t="s">
        <v>174</v>
      </c>
      <c r="O26" s="164" t="str">
        <f>"4:01.37"</f>
        <v>4:01.37</v>
      </c>
      <c r="P26" s="2"/>
      <c r="Q26" s="14">
        <v>3</v>
      </c>
      <c r="R26" s="164">
        <v>82</v>
      </c>
      <c r="S26" s="164" t="s">
        <v>98</v>
      </c>
      <c r="T26" s="186" t="s">
        <v>25</v>
      </c>
      <c r="U26" s="186" t="s">
        <v>99</v>
      </c>
      <c r="V26" s="164" t="str">
        <f>"56.51"</f>
        <v>56.51</v>
      </c>
      <c r="X26" s="154"/>
      <c r="Y26" s="180"/>
      <c r="Z26" s="181"/>
      <c r="AA26" s="152"/>
      <c r="AB26" s="152"/>
      <c r="AC26" s="170"/>
      <c r="AD26" s="152"/>
      <c r="AE26" s="31"/>
      <c r="AG26" s="33"/>
      <c r="AH26" s="33"/>
      <c r="AI26" s="33"/>
      <c r="AJ26" s="33"/>
      <c r="AK26" s="33"/>
      <c r="AL26" s="33"/>
      <c r="AM26" s="33"/>
      <c r="AN26" s="33"/>
      <c r="AO26" s="33"/>
    </row>
    <row r="27" spans="1:41" ht="14.25" customHeight="1" x14ac:dyDescent="0.25">
      <c r="B27" s="14">
        <v>4</v>
      </c>
      <c r="C27" s="164">
        <v>62</v>
      </c>
      <c r="D27" s="164" t="s">
        <v>76</v>
      </c>
      <c r="E27" s="186" t="s">
        <v>38</v>
      </c>
      <c r="F27" s="186" t="s">
        <v>174</v>
      </c>
      <c r="G27" s="164" t="str">
        <f>"15.68"</f>
        <v>15.68</v>
      </c>
      <c r="H27" s="10"/>
      <c r="J27" s="14">
        <v>3</v>
      </c>
      <c r="K27" s="164">
        <v>19</v>
      </c>
      <c r="L27" s="164" t="s">
        <v>32</v>
      </c>
      <c r="M27" s="186" t="s">
        <v>25</v>
      </c>
      <c r="N27" s="186" t="s">
        <v>174</v>
      </c>
      <c r="O27" s="164" t="str">
        <f>"4:01.48"</f>
        <v>4:01.48</v>
      </c>
      <c r="P27" s="2"/>
      <c r="Q27" s="14">
        <v>4</v>
      </c>
      <c r="R27" s="164">
        <v>69</v>
      </c>
      <c r="S27" s="164" t="s">
        <v>83</v>
      </c>
      <c r="T27" s="186" t="s">
        <v>25</v>
      </c>
      <c r="U27" s="186" t="s">
        <v>174</v>
      </c>
      <c r="V27" s="164" t="str">
        <f>"56.62"</f>
        <v>56.62</v>
      </c>
      <c r="X27" s="154"/>
      <c r="Y27" s="180"/>
      <c r="Z27" s="181"/>
      <c r="AA27" s="152"/>
      <c r="AB27" s="152"/>
      <c r="AC27" s="170"/>
      <c r="AD27" s="152"/>
      <c r="AE27" s="31"/>
      <c r="AG27" s="33"/>
      <c r="AH27" s="33"/>
      <c r="AI27" s="33"/>
      <c r="AJ27" s="33"/>
      <c r="AK27" s="38"/>
      <c r="AL27" s="38"/>
      <c r="AM27" s="38"/>
      <c r="AN27" s="38"/>
      <c r="AO27" s="38"/>
    </row>
    <row r="28" spans="1:41" ht="14.25" customHeight="1" x14ac:dyDescent="0.2">
      <c r="B28" s="14">
        <v>5</v>
      </c>
      <c r="C28" s="164">
        <v>68</v>
      </c>
      <c r="D28" s="164" t="s">
        <v>82</v>
      </c>
      <c r="E28" s="186" t="s">
        <v>25</v>
      </c>
      <c r="F28" s="186" t="s">
        <v>174</v>
      </c>
      <c r="G28" s="164" t="str">
        <f>"15.88"</f>
        <v>15.88</v>
      </c>
      <c r="H28" s="10"/>
      <c r="J28" s="14">
        <v>4</v>
      </c>
      <c r="K28" s="164">
        <v>24</v>
      </c>
      <c r="L28" s="164" t="s">
        <v>37</v>
      </c>
      <c r="M28" s="186" t="s">
        <v>38</v>
      </c>
      <c r="N28" s="186" t="s">
        <v>174</v>
      </c>
      <c r="O28" s="164" t="str">
        <f>"4:01.77"</f>
        <v>4:01.77</v>
      </c>
      <c r="P28" s="2"/>
      <c r="Q28" s="14">
        <v>5</v>
      </c>
      <c r="R28" s="164">
        <v>73</v>
      </c>
      <c r="S28" s="164" t="s">
        <v>87</v>
      </c>
      <c r="T28" s="186" t="s">
        <v>25</v>
      </c>
      <c r="U28" s="186" t="s">
        <v>24</v>
      </c>
      <c r="V28" s="164" t="str">
        <f>"57.00"</f>
        <v>57.00</v>
      </c>
      <c r="X28" s="154"/>
      <c r="Y28" s="180"/>
      <c r="Z28" s="181"/>
      <c r="AA28" s="176"/>
      <c r="AB28" s="152"/>
      <c r="AC28" s="170"/>
      <c r="AD28" s="152"/>
      <c r="AE28" s="31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1:41" ht="14.25" customHeight="1" x14ac:dyDescent="0.2">
      <c r="B29" s="14">
        <v>6</v>
      </c>
      <c r="C29" s="164">
        <v>80</v>
      </c>
      <c r="D29" s="164" t="s">
        <v>96</v>
      </c>
      <c r="E29" s="186" t="s">
        <v>25</v>
      </c>
      <c r="F29" s="186" t="s">
        <v>174</v>
      </c>
      <c r="G29" s="164" t="str">
        <f>"16.32"</f>
        <v>16.32</v>
      </c>
      <c r="H29" s="10"/>
      <c r="J29" s="14">
        <v>5</v>
      </c>
      <c r="K29" s="164">
        <v>23</v>
      </c>
      <c r="L29" s="164" t="s">
        <v>36</v>
      </c>
      <c r="M29" s="186" t="s">
        <v>25</v>
      </c>
      <c r="N29" s="186" t="s">
        <v>174</v>
      </c>
      <c r="O29" s="164" t="str">
        <f>"4:02.33"</f>
        <v>4:02.33</v>
      </c>
      <c r="P29" s="2"/>
      <c r="Q29" s="14">
        <v>6</v>
      </c>
      <c r="R29" s="164">
        <v>75</v>
      </c>
      <c r="S29" s="164" t="s">
        <v>89</v>
      </c>
      <c r="T29" s="186" t="s">
        <v>25</v>
      </c>
      <c r="U29" s="186" t="s">
        <v>174</v>
      </c>
      <c r="V29" s="164" t="str">
        <f>"57.75"</f>
        <v>57.75</v>
      </c>
      <c r="X29" s="154"/>
      <c r="Y29" s="180"/>
      <c r="Z29" s="181"/>
      <c r="AA29" s="152"/>
      <c r="AB29" s="152"/>
      <c r="AC29" s="170"/>
      <c r="AD29" s="152"/>
      <c r="AE29" s="31"/>
      <c r="AG29" s="36"/>
      <c r="AH29" s="36"/>
      <c r="AI29" s="36"/>
      <c r="AJ29" s="36"/>
      <c r="AK29" s="36"/>
      <c r="AL29" s="36"/>
      <c r="AM29" s="36"/>
      <c r="AN29" s="36"/>
      <c r="AO29" s="36"/>
    </row>
    <row r="30" spans="1:41" ht="14.25" customHeight="1" x14ac:dyDescent="0.2">
      <c r="B30" s="14">
        <v>7</v>
      </c>
      <c r="C30" s="164">
        <v>74</v>
      </c>
      <c r="D30" s="164" t="s">
        <v>88</v>
      </c>
      <c r="E30" s="186" t="s">
        <v>25</v>
      </c>
      <c r="F30" s="186" t="s">
        <v>174</v>
      </c>
      <c r="G30" s="164" t="str">
        <f>"16.53"</f>
        <v>16.53</v>
      </c>
      <c r="H30" s="10"/>
      <c r="J30" s="14">
        <v>6</v>
      </c>
      <c r="K30" s="164">
        <v>13</v>
      </c>
      <c r="L30" s="164" t="s">
        <v>23</v>
      </c>
      <c r="M30" s="186" t="s">
        <v>25</v>
      </c>
      <c r="N30" s="186" t="s">
        <v>24</v>
      </c>
      <c r="O30" s="164" t="str">
        <f>"4:36.27"</f>
        <v>4:36.27</v>
      </c>
      <c r="P30" s="2"/>
      <c r="Q30" s="14">
        <v>7</v>
      </c>
      <c r="R30" s="164">
        <v>87</v>
      </c>
      <c r="S30" s="164" t="s">
        <v>104</v>
      </c>
      <c r="T30" s="186" t="s">
        <v>25</v>
      </c>
      <c r="U30" s="186" t="s">
        <v>174</v>
      </c>
      <c r="V30" s="164" t="str">
        <f>"58.48"</f>
        <v>58.48</v>
      </c>
      <c r="X30" s="154"/>
      <c r="Y30" s="182"/>
      <c r="Z30" s="183"/>
      <c r="AA30" s="184"/>
      <c r="AB30" s="184"/>
      <c r="AC30" s="170"/>
      <c r="AD30" s="152"/>
      <c r="AE30" s="31"/>
      <c r="AG30" s="36"/>
      <c r="AH30" s="36"/>
      <c r="AI30" s="36"/>
      <c r="AJ30" s="36"/>
      <c r="AK30" s="36"/>
      <c r="AL30" s="36"/>
      <c r="AM30" s="36"/>
      <c r="AN30" s="36"/>
      <c r="AO30" s="36"/>
    </row>
    <row r="31" spans="1:41" ht="14.25" customHeight="1" x14ac:dyDescent="0.2">
      <c r="B31" s="14">
        <v>8</v>
      </c>
      <c r="C31" s="164">
        <v>73</v>
      </c>
      <c r="D31" s="164" t="s">
        <v>87</v>
      </c>
      <c r="E31" s="186" t="s">
        <v>25</v>
      </c>
      <c r="F31" s="186" t="s">
        <v>24</v>
      </c>
      <c r="G31" s="164" t="str">
        <f>"16.69"</f>
        <v>16.69</v>
      </c>
      <c r="H31" s="10"/>
      <c r="J31" s="14">
        <v>7</v>
      </c>
      <c r="K31" s="164">
        <v>4</v>
      </c>
      <c r="L31" s="164" t="s">
        <v>11</v>
      </c>
      <c r="M31" s="186" t="s">
        <v>8</v>
      </c>
      <c r="N31" s="186" t="s">
        <v>174</v>
      </c>
      <c r="O31" s="164" t="str">
        <f>"5:27.20"</f>
        <v>5:27.20</v>
      </c>
      <c r="P31" s="2"/>
      <c r="Q31" s="14">
        <v>8</v>
      </c>
      <c r="R31" s="164">
        <v>64</v>
      </c>
      <c r="S31" s="164" t="s">
        <v>78</v>
      </c>
      <c r="T31" s="186" t="s">
        <v>38</v>
      </c>
      <c r="U31" s="186" t="s">
        <v>174</v>
      </c>
      <c r="V31" s="164" t="str">
        <f>"1:00.87"</f>
        <v>1:00.87</v>
      </c>
      <c r="W31" s="31"/>
      <c r="X31" s="154"/>
      <c r="Y31" s="180"/>
      <c r="Z31" s="181"/>
      <c r="AA31" s="176"/>
      <c r="AB31" s="152"/>
      <c r="AC31" s="170"/>
      <c r="AD31" s="152"/>
      <c r="AE31" s="31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1:41" ht="14.25" customHeight="1" x14ac:dyDescent="0.2">
      <c r="C32" s="36"/>
      <c r="D32" s="36"/>
      <c r="E32" s="22"/>
      <c r="F32" s="6"/>
      <c r="G32" s="13"/>
      <c r="J32" s="14">
        <v>8</v>
      </c>
      <c r="K32" s="164">
        <v>12</v>
      </c>
      <c r="L32" s="164" t="s">
        <v>21</v>
      </c>
      <c r="M32" s="186" t="s">
        <v>38</v>
      </c>
      <c r="N32" s="186" t="s">
        <v>174</v>
      </c>
      <c r="O32" s="164" t="str">
        <f>"5:34.04"</f>
        <v>5:34.04</v>
      </c>
      <c r="P32" s="2"/>
      <c r="Q32" s="31"/>
      <c r="T32" s="31"/>
      <c r="U32" s="31"/>
      <c r="X32" s="151"/>
      <c r="Y32" s="151"/>
      <c r="Z32" s="151"/>
      <c r="AA32" s="151"/>
      <c r="AB32" s="151"/>
      <c r="AC32" s="151"/>
      <c r="AD32" s="151"/>
      <c r="AE32" s="31"/>
      <c r="AG32" s="36"/>
      <c r="AH32" s="36"/>
      <c r="AI32" s="36"/>
      <c r="AJ32" s="36"/>
      <c r="AK32" s="36"/>
      <c r="AL32" s="36"/>
      <c r="AM32" s="36"/>
      <c r="AN32" s="36"/>
      <c r="AO32" s="36"/>
    </row>
    <row r="33" spans="2:41" ht="14.25" customHeight="1" x14ac:dyDescent="0.2">
      <c r="B33" s="223">
        <v>0.58680555555555558</v>
      </c>
      <c r="C33" s="224"/>
      <c r="D33" s="32" t="s">
        <v>221</v>
      </c>
      <c r="E33" s="15"/>
      <c r="F33" s="193"/>
      <c r="G33" s="9" t="s">
        <v>169</v>
      </c>
      <c r="H33" s="10" t="s">
        <v>170</v>
      </c>
      <c r="J33" s="14">
        <v>9</v>
      </c>
      <c r="K33" s="164">
        <v>10</v>
      </c>
      <c r="L33" s="164" t="s">
        <v>18</v>
      </c>
      <c r="M33" s="186" t="s">
        <v>13</v>
      </c>
      <c r="N33" s="186" t="s">
        <v>174</v>
      </c>
      <c r="O33" s="164" t="str">
        <f>"7:05.73"</f>
        <v>7:05.73</v>
      </c>
      <c r="Q33" s="223">
        <v>0.67013888888888884</v>
      </c>
      <c r="R33" s="224"/>
      <c r="S33" s="221" t="s">
        <v>222</v>
      </c>
      <c r="T33" s="222"/>
      <c r="U33" s="193"/>
      <c r="V33" s="10" t="s">
        <v>169</v>
      </c>
      <c r="X33" s="220"/>
      <c r="Y33" s="220"/>
      <c r="Z33" s="151"/>
      <c r="AA33" s="153"/>
      <c r="AB33" s="153"/>
      <c r="AC33" s="170"/>
      <c r="AD33" s="152"/>
      <c r="AE33" s="31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2:41" ht="14.25" customHeight="1" x14ac:dyDescent="0.2">
      <c r="B34" s="14">
        <v>1</v>
      </c>
      <c r="C34" s="164">
        <v>76</v>
      </c>
      <c r="D34" s="164" t="s">
        <v>90</v>
      </c>
      <c r="E34" s="186" t="s">
        <v>25</v>
      </c>
      <c r="F34" s="186" t="s">
        <v>91</v>
      </c>
      <c r="G34" s="164" t="str">
        <f>"17.19"</f>
        <v>17.19</v>
      </c>
      <c r="H34" s="186" t="s">
        <v>223</v>
      </c>
      <c r="J34" s="4"/>
      <c r="K34" s="4"/>
      <c r="L34" s="4"/>
      <c r="M34" s="4"/>
      <c r="N34" s="13"/>
      <c r="O34" s="13"/>
      <c r="Q34" s="14">
        <v>1</v>
      </c>
      <c r="R34" s="164">
        <v>48</v>
      </c>
      <c r="S34" s="164" t="s">
        <v>57</v>
      </c>
      <c r="T34" s="186" t="s">
        <v>13</v>
      </c>
      <c r="U34" s="186" t="s">
        <v>58</v>
      </c>
      <c r="V34" s="164" t="str">
        <f>"53.32"</f>
        <v>53.32</v>
      </c>
      <c r="X34" s="154"/>
      <c r="Y34" s="180"/>
      <c r="Z34" s="181"/>
      <c r="AA34" s="152"/>
      <c r="AB34" s="152"/>
      <c r="AC34" s="170"/>
      <c r="AD34" s="152"/>
      <c r="AE34" s="31"/>
      <c r="AG34" s="36"/>
      <c r="AH34" s="36"/>
      <c r="AI34" s="36"/>
      <c r="AJ34" s="36"/>
      <c r="AK34" s="36"/>
      <c r="AL34" s="36"/>
      <c r="AM34" s="36"/>
      <c r="AN34" s="36"/>
      <c r="AO34" s="36"/>
    </row>
    <row r="35" spans="2:41" ht="14.25" customHeight="1" x14ac:dyDescent="0.2">
      <c r="B35" s="14">
        <v>2</v>
      </c>
      <c r="C35" s="164">
        <v>75</v>
      </c>
      <c r="D35" s="164" t="s">
        <v>89</v>
      </c>
      <c r="E35" s="186" t="s">
        <v>25</v>
      </c>
      <c r="F35" s="186" t="s">
        <v>174</v>
      </c>
      <c r="G35" s="164" t="str">
        <f>"17.60"</f>
        <v>17.60</v>
      </c>
      <c r="H35" s="10"/>
      <c r="J35" s="225">
        <v>0.625</v>
      </c>
      <c r="K35" s="226"/>
      <c r="L35" s="11" t="s">
        <v>224</v>
      </c>
      <c r="M35" s="12"/>
      <c r="N35" s="12"/>
      <c r="O35" s="9" t="s">
        <v>169</v>
      </c>
      <c r="Q35" s="14">
        <v>2</v>
      </c>
      <c r="R35" s="164">
        <v>52</v>
      </c>
      <c r="S35" s="164" t="s">
        <v>62</v>
      </c>
      <c r="T35" s="186" t="s">
        <v>13</v>
      </c>
      <c r="U35" s="186" t="s">
        <v>174</v>
      </c>
      <c r="V35" s="164" t="str">
        <f>"54.36"</f>
        <v>54.36</v>
      </c>
      <c r="X35" s="154"/>
      <c r="Y35" s="180"/>
      <c r="Z35" s="181"/>
      <c r="AA35" s="152"/>
      <c r="AB35" s="152"/>
      <c r="AC35" s="170"/>
      <c r="AD35" s="152"/>
      <c r="AE35" s="31"/>
      <c r="AG35" s="36"/>
      <c r="AH35" s="36"/>
      <c r="AI35" s="36"/>
      <c r="AJ35" s="36"/>
      <c r="AK35" s="36"/>
      <c r="AL35" s="36"/>
      <c r="AM35" s="36"/>
      <c r="AN35" s="36"/>
      <c r="AO35" s="36"/>
    </row>
    <row r="36" spans="2:41" ht="14.25" customHeight="1" x14ac:dyDescent="0.2">
      <c r="B36" s="14">
        <v>3</v>
      </c>
      <c r="C36" s="164">
        <v>87</v>
      </c>
      <c r="D36" s="164" t="s">
        <v>104</v>
      </c>
      <c r="E36" s="186" t="s">
        <v>25</v>
      </c>
      <c r="F36" s="186" t="s">
        <v>174</v>
      </c>
      <c r="G36" s="164" t="str">
        <f>"17.70"</f>
        <v>17.70</v>
      </c>
      <c r="H36" s="10"/>
      <c r="J36" s="14">
        <v>1</v>
      </c>
      <c r="K36" s="164">
        <v>72</v>
      </c>
      <c r="L36" s="164" t="s">
        <v>86</v>
      </c>
      <c r="M36" s="186" t="s">
        <v>25</v>
      </c>
      <c r="N36" s="186" t="s">
        <v>174</v>
      </c>
      <c r="O36" s="164" t="str">
        <f>"3:02.49"</f>
        <v>3:02.49</v>
      </c>
      <c r="Q36" s="14">
        <v>3</v>
      </c>
      <c r="R36" s="164">
        <v>53</v>
      </c>
      <c r="S36" s="164" t="s">
        <v>63</v>
      </c>
      <c r="T36" s="186" t="s">
        <v>13</v>
      </c>
      <c r="U36" s="186" t="s">
        <v>174</v>
      </c>
      <c r="V36" s="164" t="str">
        <f>"54.52"</f>
        <v>54.52</v>
      </c>
      <c r="X36" s="154"/>
      <c r="Y36" s="180"/>
      <c r="Z36" s="181"/>
      <c r="AA36" s="176"/>
      <c r="AB36" s="152"/>
      <c r="AC36" s="170"/>
      <c r="AD36" s="152"/>
      <c r="AE36" s="31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2:41" ht="14.25" customHeight="1" x14ac:dyDescent="0.2">
      <c r="B37" s="14">
        <v>4</v>
      </c>
      <c r="C37" s="164">
        <v>64</v>
      </c>
      <c r="D37" s="164" t="s">
        <v>78</v>
      </c>
      <c r="E37" s="186" t="s">
        <v>38</v>
      </c>
      <c r="F37" s="186" t="s">
        <v>174</v>
      </c>
      <c r="G37" s="164" t="str">
        <f>"18.23"</f>
        <v>18.23</v>
      </c>
      <c r="H37" s="10"/>
      <c r="J37" s="14">
        <v>2</v>
      </c>
      <c r="K37" s="164">
        <v>78</v>
      </c>
      <c r="L37" s="164" t="s">
        <v>94</v>
      </c>
      <c r="M37" s="186" t="s">
        <v>25</v>
      </c>
      <c r="N37" s="186" t="s">
        <v>174</v>
      </c>
      <c r="O37" s="164" t="str">
        <f>"3:17.04"</f>
        <v>3:17.04</v>
      </c>
      <c r="Q37" s="14">
        <v>4</v>
      </c>
      <c r="R37" s="164">
        <v>56</v>
      </c>
      <c r="S37" s="164" t="s">
        <v>66</v>
      </c>
      <c r="T37" s="186" t="s">
        <v>13</v>
      </c>
      <c r="U37" s="186" t="s">
        <v>174</v>
      </c>
      <c r="V37" s="164" t="str">
        <f>"54.76"</f>
        <v>54.76</v>
      </c>
      <c r="X37" s="154"/>
      <c r="Y37" s="180"/>
      <c r="Z37" s="181"/>
      <c r="AA37" s="176"/>
      <c r="AB37" s="152"/>
      <c r="AC37" s="170"/>
      <c r="AD37" s="152"/>
      <c r="AE37" s="31"/>
      <c r="AG37" s="36"/>
      <c r="AH37" s="36"/>
      <c r="AI37" s="36"/>
      <c r="AJ37" s="36"/>
      <c r="AK37" s="36"/>
      <c r="AL37" s="36"/>
      <c r="AM37" s="36"/>
      <c r="AN37" s="36"/>
      <c r="AO37" s="36"/>
    </row>
    <row r="38" spans="2:41" ht="14.25" customHeight="1" x14ac:dyDescent="0.2">
      <c r="B38" s="14">
        <v>5</v>
      </c>
      <c r="C38" s="164">
        <v>46</v>
      </c>
      <c r="D38" s="164" t="s">
        <v>55</v>
      </c>
      <c r="E38" s="186" t="s">
        <v>13</v>
      </c>
      <c r="F38" s="186" t="s">
        <v>174</v>
      </c>
      <c r="G38" s="164" t="str">
        <f>"18.61"</f>
        <v>18.61</v>
      </c>
      <c r="H38" s="10"/>
      <c r="J38" s="14">
        <v>3</v>
      </c>
      <c r="K38" s="164">
        <v>68</v>
      </c>
      <c r="L38" s="164" t="s">
        <v>82</v>
      </c>
      <c r="M38" s="186" t="s">
        <v>25</v>
      </c>
      <c r="N38" s="186" t="s">
        <v>174</v>
      </c>
      <c r="O38" s="164" t="str">
        <f>"3:17.28"</f>
        <v>3:17.28</v>
      </c>
      <c r="Q38" s="14">
        <v>5</v>
      </c>
      <c r="R38" s="164">
        <v>39</v>
      </c>
      <c r="S38" s="164" t="s">
        <v>48</v>
      </c>
      <c r="T38" s="186" t="s">
        <v>13</v>
      </c>
      <c r="U38" s="186" t="s">
        <v>174</v>
      </c>
      <c r="V38" s="164" t="str">
        <f>"58.93"</f>
        <v>58.93</v>
      </c>
      <c r="X38" s="154"/>
      <c r="Y38" s="180"/>
      <c r="Z38" s="181"/>
      <c r="AA38" s="152"/>
      <c r="AB38" s="152"/>
      <c r="AC38" s="170"/>
      <c r="AD38" s="152"/>
      <c r="AE38" s="31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2:41" ht="14.25" customHeight="1" x14ac:dyDescent="0.2">
      <c r="B39" s="14">
        <v>6</v>
      </c>
      <c r="C39" s="164">
        <v>60</v>
      </c>
      <c r="D39" s="164" t="s">
        <v>73</v>
      </c>
      <c r="E39" s="186" t="s">
        <v>72</v>
      </c>
      <c r="F39" s="186" t="s">
        <v>174</v>
      </c>
      <c r="G39" s="164" t="str">
        <f>"20.46"</f>
        <v>20.46</v>
      </c>
      <c r="H39" s="10"/>
      <c r="J39" s="14">
        <v>4</v>
      </c>
      <c r="K39" s="164">
        <v>85</v>
      </c>
      <c r="L39" s="164" t="s">
        <v>102</v>
      </c>
      <c r="M39" s="186" t="s">
        <v>25</v>
      </c>
      <c r="N39" s="186" t="s">
        <v>174</v>
      </c>
      <c r="O39" s="164" t="str">
        <f>"3:17.79"</f>
        <v>3:17.79</v>
      </c>
      <c r="Q39" s="14">
        <v>6</v>
      </c>
      <c r="R39" s="164">
        <v>41</v>
      </c>
      <c r="S39" s="164" t="s">
        <v>50</v>
      </c>
      <c r="T39" s="186" t="s">
        <v>13</v>
      </c>
      <c r="U39" s="186" t="s">
        <v>174</v>
      </c>
      <c r="V39" s="164" t="str">
        <f>"59.27"</f>
        <v>59.27</v>
      </c>
      <c r="X39" s="154"/>
      <c r="Y39" s="180"/>
      <c r="Z39" s="181"/>
      <c r="AA39" s="176"/>
      <c r="AB39" s="152"/>
      <c r="AC39" s="170"/>
      <c r="AD39" s="152"/>
      <c r="AE39" s="31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2:41" ht="14.25" customHeight="1" x14ac:dyDescent="0.2">
      <c r="B40" s="14">
        <v>7</v>
      </c>
      <c r="C40" s="164">
        <v>58</v>
      </c>
      <c r="D40" s="164" t="s">
        <v>70</v>
      </c>
      <c r="E40" s="186" t="s">
        <v>20</v>
      </c>
      <c r="F40" s="186" t="s">
        <v>174</v>
      </c>
      <c r="G40" s="164" t="str">
        <f>"23.71"</f>
        <v>23.71</v>
      </c>
      <c r="H40" s="10"/>
      <c r="J40" s="14">
        <v>5</v>
      </c>
      <c r="K40" s="164">
        <v>63</v>
      </c>
      <c r="L40" s="164" t="s">
        <v>77</v>
      </c>
      <c r="M40" s="186" t="s">
        <v>38</v>
      </c>
      <c r="N40" s="186" t="s">
        <v>174</v>
      </c>
      <c r="O40" s="164" t="str">
        <f>"3:19.31"</f>
        <v>3:19.31</v>
      </c>
      <c r="Q40" s="14">
        <v>7</v>
      </c>
      <c r="R40" s="164">
        <v>40</v>
      </c>
      <c r="S40" s="164" t="s">
        <v>49</v>
      </c>
      <c r="T40" s="186" t="s">
        <v>13</v>
      </c>
      <c r="U40" s="186" t="s">
        <v>174</v>
      </c>
      <c r="V40" s="164" t="str">
        <f>"1:01.01"</f>
        <v>1:01.01</v>
      </c>
      <c r="X40" s="154"/>
      <c r="Y40" s="180"/>
      <c r="Z40" s="181"/>
      <c r="AA40" s="176"/>
      <c r="AB40" s="152"/>
      <c r="AC40" s="170"/>
      <c r="AD40" s="152"/>
      <c r="AE40" s="31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2:41" ht="14.25" customHeight="1" x14ac:dyDescent="0.2">
      <c r="B41" s="14">
        <v>8</v>
      </c>
      <c r="C41" s="164">
        <v>57</v>
      </c>
      <c r="D41" s="164" t="s">
        <v>68</v>
      </c>
      <c r="E41" s="186" t="s">
        <v>20</v>
      </c>
      <c r="F41" s="186" t="s">
        <v>69</v>
      </c>
      <c r="G41" s="164" t="str">
        <f>"26.81"</f>
        <v>26.81</v>
      </c>
      <c r="H41" s="10"/>
      <c r="J41" s="14">
        <v>6</v>
      </c>
      <c r="K41" s="164">
        <v>86</v>
      </c>
      <c r="L41" s="164" t="s">
        <v>103</v>
      </c>
      <c r="M41" s="186" t="s">
        <v>25</v>
      </c>
      <c r="N41" s="186" t="s">
        <v>174</v>
      </c>
      <c r="O41" s="164" t="str">
        <f>"3:19.39"</f>
        <v>3:19.39</v>
      </c>
      <c r="Q41" s="14">
        <v>8</v>
      </c>
      <c r="R41" s="164">
        <v>43</v>
      </c>
      <c r="S41" s="164" t="s">
        <v>52</v>
      </c>
      <c r="T41" s="186" t="s">
        <v>13</v>
      </c>
      <c r="U41" s="186" t="s">
        <v>174</v>
      </c>
      <c r="V41" s="164" t="str">
        <f>"1:03.69"</f>
        <v>1:03.69</v>
      </c>
      <c r="X41" s="154"/>
      <c r="Y41" s="180"/>
      <c r="Z41" s="181"/>
      <c r="AA41" s="152"/>
      <c r="AB41" s="152"/>
      <c r="AC41" s="170"/>
      <c r="AD41" s="152"/>
      <c r="AE41" s="31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2:41" ht="14.25" customHeight="1" x14ac:dyDescent="0.2">
      <c r="C42" s="36"/>
      <c r="E42" s="25"/>
      <c r="F42" s="6"/>
      <c r="G42" s="13"/>
      <c r="J42" s="14">
        <v>7</v>
      </c>
      <c r="K42" s="164">
        <v>80</v>
      </c>
      <c r="L42" s="164" t="s">
        <v>96</v>
      </c>
      <c r="M42" s="186" t="s">
        <v>25</v>
      </c>
      <c r="N42" s="186" t="s">
        <v>174</v>
      </c>
      <c r="O42" s="164" t="str">
        <f>"3:30.70"</f>
        <v>3:30.70</v>
      </c>
      <c r="P42" s="13"/>
      <c r="T42" s="21"/>
      <c r="U42" s="21"/>
      <c r="V42" s="2"/>
      <c r="X42" s="154"/>
      <c r="Y42" s="151"/>
      <c r="Z42" s="151"/>
      <c r="AA42" s="153"/>
      <c r="AB42" s="153"/>
      <c r="AC42" s="170"/>
      <c r="AD42" s="151"/>
      <c r="AE42" s="31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2:41" ht="14.25" customHeight="1" x14ac:dyDescent="0.2">
      <c r="B43" s="223">
        <v>0.59027777777777779</v>
      </c>
      <c r="C43" s="224"/>
      <c r="D43" s="32" t="s">
        <v>225</v>
      </c>
      <c r="E43" s="15"/>
      <c r="F43" s="193"/>
      <c r="G43" s="9" t="s">
        <v>169</v>
      </c>
      <c r="H43" s="10" t="s">
        <v>170</v>
      </c>
      <c r="J43" s="14">
        <v>8</v>
      </c>
      <c r="K43" s="164">
        <v>74</v>
      </c>
      <c r="L43" s="164" t="s">
        <v>88</v>
      </c>
      <c r="M43" s="186" t="s">
        <v>25</v>
      </c>
      <c r="N43" s="186" t="s">
        <v>174</v>
      </c>
      <c r="O43" s="164" t="str">
        <f>"3:34.38"</f>
        <v>3:34.38</v>
      </c>
      <c r="Q43" s="223">
        <v>0.67708333333333337</v>
      </c>
      <c r="R43" s="224"/>
      <c r="S43" s="221" t="s">
        <v>226</v>
      </c>
      <c r="T43" s="222"/>
      <c r="U43" s="193"/>
      <c r="V43" s="10" t="s">
        <v>169</v>
      </c>
      <c r="X43" s="220"/>
      <c r="Y43" s="220"/>
      <c r="Z43" s="151"/>
      <c r="AA43" s="153"/>
      <c r="AB43" s="153"/>
      <c r="AC43" s="170"/>
      <c r="AD43" s="152"/>
      <c r="AE43" s="31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2:41" ht="14.25" customHeight="1" x14ac:dyDescent="0.2">
      <c r="B44" s="14">
        <v>1</v>
      </c>
      <c r="C44" s="164">
        <v>56</v>
      </c>
      <c r="D44" s="164" t="s">
        <v>66</v>
      </c>
      <c r="E44" s="186" t="s">
        <v>13</v>
      </c>
      <c r="F44" s="186" t="s">
        <v>174</v>
      </c>
      <c r="G44" s="164" t="str">
        <f>"16.05"</f>
        <v>16.05</v>
      </c>
      <c r="H44" s="186" t="s">
        <v>227</v>
      </c>
      <c r="K44" s="36"/>
      <c r="M44" s="6"/>
      <c r="O44" s="13"/>
      <c r="Q44" s="14">
        <v>1</v>
      </c>
      <c r="R44" s="164">
        <v>55</v>
      </c>
      <c r="S44" s="164" t="s">
        <v>65</v>
      </c>
      <c r="T44" s="186" t="s">
        <v>13</v>
      </c>
      <c r="U44" s="186" t="s">
        <v>174</v>
      </c>
      <c r="V44" s="164" t="str">
        <f>"1:03.75"</f>
        <v>1:03.75</v>
      </c>
      <c r="X44" s="154"/>
      <c r="Y44" s="168"/>
      <c r="Z44" s="168"/>
      <c r="AA44" s="178"/>
      <c r="AB44" s="153"/>
      <c r="AC44" s="170"/>
      <c r="AD44" s="152"/>
      <c r="AE44" s="31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2:41" ht="14.25" customHeight="1" x14ac:dyDescent="0.2">
      <c r="B45" s="14">
        <v>2</v>
      </c>
      <c r="C45" s="164">
        <v>48</v>
      </c>
      <c r="D45" s="164" t="s">
        <v>57</v>
      </c>
      <c r="E45" s="186" t="s">
        <v>13</v>
      </c>
      <c r="F45" s="186" t="s">
        <v>58</v>
      </c>
      <c r="G45" s="164" t="str">
        <f>"16.15"</f>
        <v>16.15</v>
      </c>
      <c r="H45" s="10"/>
      <c r="J45" s="225">
        <v>0.63194444444444442</v>
      </c>
      <c r="K45" s="226"/>
      <c r="L45" s="11" t="s">
        <v>228</v>
      </c>
      <c r="M45" s="12"/>
      <c r="N45" s="12"/>
      <c r="O45" s="9" t="s">
        <v>169</v>
      </c>
      <c r="Q45" s="14">
        <v>2</v>
      </c>
      <c r="R45" s="164">
        <v>46</v>
      </c>
      <c r="S45" s="164" t="s">
        <v>55</v>
      </c>
      <c r="T45" s="186" t="s">
        <v>13</v>
      </c>
      <c r="U45" s="186" t="s">
        <v>174</v>
      </c>
      <c r="V45" s="164" t="str">
        <f>"1:04.51"</f>
        <v>1:04.51</v>
      </c>
      <c r="X45" s="154"/>
      <c r="Y45" s="180"/>
      <c r="Z45" s="181"/>
      <c r="AA45" s="152"/>
      <c r="AB45" s="152"/>
      <c r="AC45" s="170"/>
      <c r="AD45" s="152"/>
      <c r="AE45" s="31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2:41" ht="14.25" customHeight="1" x14ac:dyDescent="0.2">
      <c r="B46" s="14">
        <v>3</v>
      </c>
      <c r="C46" s="164">
        <v>52</v>
      </c>
      <c r="D46" s="164" t="s">
        <v>62</v>
      </c>
      <c r="E46" s="186" t="s">
        <v>13</v>
      </c>
      <c r="F46" s="186" t="s">
        <v>174</v>
      </c>
      <c r="G46" s="164" t="str">
        <f>"17.23"</f>
        <v>17.23</v>
      </c>
      <c r="H46" s="10"/>
      <c r="J46" s="14">
        <v>1</v>
      </c>
      <c r="K46" s="164">
        <v>69</v>
      </c>
      <c r="L46" s="164" t="s">
        <v>83</v>
      </c>
      <c r="M46" s="186" t="s">
        <v>25</v>
      </c>
      <c r="N46" s="186" t="s">
        <v>174</v>
      </c>
      <c r="O46" s="164" t="str">
        <f>"3:40.66"</f>
        <v>3:40.66</v>
      </c>
      <c r="Q46" s="14">
        <v>3</v>
      </c>
      <c r="R46" s="164">
        <v>36</v>
      </c>
      <c r="S46" s="164" t="s">
        <v>45</v>
      </c>
      <c r="T46" s="186" t="s">
        <v>8</v>
      </c>
      <c r="U46" s="186" t="s">
        <v>174</v>
      </c>
      <c r="V46" s="164" t="str">
        <f>"1:05.73"</f>
        <v>1:05.73</v>
      </c>
      <c r="X46" s="154"/>
      <c r="Y46" s="180"/>
      <c r="Z46" s="181"/>
      <c r="AA46" s="176"/>
      <c r="AB46" s="152"/>
      <c r="AC46" s="170"/>
      <c r="AD46" s="152"/>
      <c r="AE46" s="31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2:41" ht="14.25" customHeight="1" x14ac:dyDescent="0.2">
      <c r="B47" s="14">
        <v>4</v>
      </c>
      <c r="C47" s="164">
        <v>53</v>
      </c>
      <c r="D47" s="164" t="s">
        <v>63</v>
      </c>
      <c r="E47" s="186" t="s">
        <v>13</v>
      </c>
      <c r="F47" s="186" t="s">
        <v>174</v>
      </c>
      <c r="G47" s="164" t="str">
        <f>"17.30"</f>
        <v>17.30</v>
      </c>
      <c r="H47" s="10"/>
      <c r="J47" s="14">
        <v>2</v>
      </c>
      <c r="K47" s="164">
        <v>77</v>
      </c>
      <c r="L47" s="164" t="s">
        <v>92</v>
      </c>
      <c r="M47" s="186" t="s">
        <v>25</v>
      </c>
      <c r="N47" s="186" t="s">
        <v>93</v>
      </c>
      <c r="O47" s="164" t="str">
        <f>"3:41.01"</f>
        <v>3:41.01</v>
      </c>
      <c r="Q47" s="14">
        <v>4</v>
      </c>
      <c r="R47" s="164">
        <v>47</v>
      </c>
      <c r="S47" s="164" t="s">
        <v>56</v>
      </c>
      <c r="T47" s="186" t="s">
        <v>13</v>
      </c>
      <c r="U47" s="186" t="s">
        <v>174</v>
      </c>
      <c r="V47" s="164" t="str">
        <f>"1:06.86"</f>
        <v>1:06.86</v>
      </c>
      <c r="X47" s="154"/>
      <c r="Y47" s="182"/>
      <c r="Z47" s="183"/>
      <c r="AA47" s="184"/>
      <c r="AB47" s="184"/>
      <c r="AC47" s="185"/>
      <c r="AD47" s="152"/>
      <c r="AE47" s="31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2:41" ht="14.25" customHeight="1" x14ac:dyDescent="0.2">
      <c r="B48" s="14">
        <v>5</v>
      </c>
      <c r="C48" s="164">
        <v>41</v>
      </c>
      <c r="D48" s="164" t="s">
        <v>50</v>
      </c>
      <c r="E48" s="186" t="s">
        <v>13</v>
      </c>
      <c r="F48" s="186" t="s">
        <v>174</v>
      </c>
      <c r="G48" s="164" t="str">
        <f>"17.48"</f>
        <v>17.48</v>
      </c>
      <c r="H48" s="10"/>
      <c r="J48" s="14">
        <v>3</v>
      </c>
      <c r="K48" s="164">
        <v>75</v>
      </c>
      <c r="L48" s="164" t="s">
        <v>89</v>
      </c>
      <c r="M48" s="186" t="s">
        <v>25</v>
      </c>
      <c r="N48" s="186" t="s">
        <v>174</v>
      </c>
      <c r="O48" s="164" t="str">
        <f>"3:41.10"</f>
        <v>3:41.10</v>
      </c>
      <c r="Q48" s="14">
        <v>5</v>
      </c>
      <c r="R48" s="164">
        <v>60</v>
      </c>
      <c r="S48" s="164" t="s">
        <v>73</v>
      </c>
      <c r="T48" s="186" t="s">
        <v>72</v>
      </c>
      <c r="U48" s="186" t="s">
        <v>174</v>
      </c>
      <c r="V48" s="164" t="str">
        <f>"1:09.03"</f>
        <v>1:09.03</v>
      </c>
      <c r="X48" s="154"/>
      <c r="Y48" s="180"/>
      <c r="Z48" s="181"/>
      <c r="AA48" s="176"/>
      <c r="AB48" s="152"/>
      <c r="AC48" s="170"/>
      <c r="AD48" s="152"/>
      <c r="AE48" s="31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2:41" ht="14.25" customHeight="1" x14ac:dyDescent="0.2">
      <c r="B49" s="14">
        <v>6</v>
      </c>
      <c r="C49" s="164">
        <v>40</v>
      </c>
      <c r="D49" s="164" t="s">
        <v>49</v>
      </c>
      <c r="E49" s="186" t="s">
        <v>13</v>
      </c>
      <c r="F49" s="186" t="s">
        <v>174</v>
      </c>
      <c r="G49" s="164" t="str">
        <f>"17.58"</f>
        <v>17.58</v>
      </c>
      <c r="H49" s="10"/>
      <c r="J49" s="14">
        <v>4</v>
      </c>
      <c r="K49" s="164">
        <v>61</v>
      </c>
      <c r="L49" s="164" t="s">
        <v>74</v>
      </c>
      <c r="M49" s="186" t="s">
        <v>38</v>
      </c>
      <c r="N49" s="186" t="s">
        <v>75</v>
      </c>
      <c r="O49" s="164" t="str">
        <f>"3:44.90"</f>
        <v>3:44.90</v>
      </c>
      <c r="Q49" s="14">
        <v>6</v>
      </c>
      <c r="R49" s="164">
        <v>37</v>
      </c>
      <c r="S49" s="164" t="s">
        <v>46</v>
      </c>
      <c r="T49" s="186" t="s">
        <v>8</v>
      </c>
      <c r="U49" s="186" t="s">
        <v>174</v>
      </c>
      <c r="V49" s="164" t="str">
        <f>"1:12.50"</f>
        <v>1:12.50</v>
      </c>
      <c r="X49" s="154"/>
      <c r="Y49" s="180"/>
      <c r="Z49" s="181"/>
      <c r="AA49" s="152"/>
      <c r="AB49" s="152"/>
      <c r="AC49" s="170"/>
      <c r="AD49" s="152"/>
      <c r="AE49" s="31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2:41" ht="14.25" customHeight="1" x14ac:dyDescent="0.2">
      <c r="B50" s="14">
        <v>7</v>
      </c>
      <c r="C50" s="164">
        <v>55</v>
      </c>
      <c r="D50" s="164" t="s">
        <v>65</v>
      </c>
      <c r="E50" s="186" t="s">
        <v>13</v>
      </c>
      <c r="F50" s="186" t="s">
        <v>174</v>
      </c>
      <c r="G50" s="164" t="str">
        <f>"18.78"</f>
        <v>18.78</v>
      </c>
      <c r="H50" s="10"/>
      <c r="J50" s="14">
        <v>5</v>
      </c>
      <c r="K50" s="164">
        <v>71</v>
      </c>
      <c r="L50" s="164" t="s">
        <v>85</v>
      </c>
      <c r="M50" s="186" t="s">
        <v>25</v>
      </c>
      <c r="N50" s="186" t="s">
        <v>174</v>
      </c>
      <c r="O50" s="164" t="str">
        <f>"3:45.98"</f>
        <v>3:45.98</v>
      </c>
      <c r="Q50" s="14">
        <v>7</v>
      </c>
      <c r="R50" s="164">
        <v>32</v>
      </c>
      <c r="S50" s="164" t="s">
        <v>41</v>
      </c>
      <c r="T50" s="186" t="s">
        <v>8</v>
      </c>
      <c r="U50" s="186" t="s">
        <v>174</v>
      </c>
      <c r="V50" s="164" t="str">
        <f>"1:17.78"</f>
        <v>1:17.78</v>
      </c>
      <c r="X50" s="154"/>
      <c r="Y50" s="180"/>
      <c r="Z50" s="181"/>
      <c r="AA50" s="152"/>
      <c r="AB50" s="152"/>
      <c r="AC50" s="170"/>
      <c r="AD50" s="152"/>
      <c r="AE50" s="31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2:41" ht="14.25" customHeight="1" x14ac:dyDescent="0.2">
      <c r="B51" s="14">
        <v>8</v>
      </c>
      <c r="C51" s="164">
        <v>47</v>
      </c>
      <c r="D51" s="164" t="s">
        <v>56</v>
      </c>
      <c r="E51" s="186" t="s">
        <v>13</v>
      </c>
      <c r="F51" s="186" t="s">
        <v>174</v>
      </c>
      <c r="G51" s="164" t="str">
        <f>"19.72"</f>
        <v>19.72</v>
      </c>
      <c r="H51" s="10"/>
      <c r="J51" s="14">
        <v>6</v>
      </c>
      <c r="K51" s="164">
        <v>73</v>
      </c>
      <c r="L51" s="164" t="s">
        <v>87</v>
      </c>
      <c r="M51" s="186" t="s">
        <v>25</v>
      </c>
      <c r="N51" s="186" t="s">
        <v>24</v>
      </c>
      <c r="O51" s="164" t="str">
        <f>"3:47.91"</f>
        <v>3:47.91</v>
      </c>
      <c r="Q51" s="14">
        <v>8</v>
      </c>
      <c r="R51" s="164">
        <v>58</v>
      </c>
      <c r="S51" s="164" t="s">
        <v>70</v>
      </c>
      <c r="T51" s="186" t="s">
        <v>20</v>
      </c>
      <c r="U51" s="186" t="s">
        <v>174</v>
      </c>
      <c r="V51" s="164" t="str">
        <f>"1:32.61"</f>
        <v>1:32.61</v>
      </c>
      <c r="X51" s="154"/>
      <c r="Y51" s="180"/>
      <c r="Z51" s="181"/>
      <c r="AA51" s="152"/>
      <c r="AB51" s="152"/>
      <c r="AC51" s="170"/>
      <c r="AD51" s="152"/>
      <c r="AE51" s="31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2:41" ht="14.25" customHeight="1" x14ac:dyDescent="0.2">
      <c r="C52" s="36"/>
      <c r="E52" s="6"/>
      <c r="G52" s="13"/>
      <c r="J52" s="14">
        <v>7</v>
      </c>
      <c r="K52" s="164">
        <v>60</v>
      </c>
      <c r="L52" s="164" t="s">
        <v>73</v>
      </c>
      <c r="M52" s="186" t="s">
        <v>72</v>
      </c>
      <c r="N52" s="186" t="s">
        <v>174</v>
      </c>
      <c r="O52" s="164" t="str">
        <f>"4:11.69"</f>
        <v>4:11.69</v>
      </c>
      <c r="X52" s="154"/>
      <c r="Y52" s="151"/>
      <c r="Z52" s="151"/>
      <c r="AA52" s="152"/>
      <c r="AB52" s="152"/>
      <c r="AC52" s="170"/>
      <c r="AD52" s="151"/>
      <c r="AE52" s="31"/>
      <c r="AG52" s="36"/>
      <c r="AH52" s="36"/>
      <c r="AI52" s="36"/>
      <c r="AJ52" s="36"/>
      <c r="AK52" s="36"/>
      <c r="AL52" s="36"/>
      <c r="AM52" s="36"/>
      <c r="AN52" s="36"/>
      <c r="AO52" s="36"/>
    </row>
    <row r="53" spans="2:41" ht="14.25" customHeight="1" x14ac:dyDescent="0.2">
      <c r="B53" s="223">
        <v>0.59375</v>
      </c>
      <c r="C53" s="224"/>
      <c r="D53" s="32" t="s">
        <v>229</v>
      </c>
      <c r="E53" s="15"/>
      <c r="F53" s="193"/>
      <c r="G53" s="9" t="s">
        <v>169</v>
      </c>
      <c r="H53" s="10" t="s">
        <v>170</v>
      </c>
      <c r="J53" s="14">
        <v>8</v>
      </c>
      <c r="K53" s="164">
        <v>47</v>
      </c>
      <c r="L53" s="164" t="s">
        <v>56</v>
      </c>
      <c r="M53" s="186" t="s">
        <v>13</v>
      </c>
      <c r="N53" s="186" t="s">
        <v>174</v>
      </c>
      <c r="O53" s="164" t="str">
        <f>"4:20.56"</f>
        <v>4:20.56</v>
      </c>
      <c r="Q53" s="31"/>
      <c r="T53" s="31"/>
      <c r="U53" s="31"/>
      <c r="X53" s="220"/>
      <c r="Y53" s="220"/>
      <c r="Z53" s="151"/>
      <c r="AA53" s="153"/>
      <c r="AB53" s="153"/>
      <c r="AC53" s="170"/>
      <c r="AD53" s="152"/>
      <c r="AE53" s="31"/>
      <c r="AG53" s="36"/>
      <c r="AH53" s="36"/>
      <c r="AI53" s="36"/>
      <c r="AJ53" s="36"/>
      <c r="AK53" s="36"/>
      <c r="AL53" s="36"/>
      <c r="AM53" s="36"/>
      <c r="AN53" s="36"/>
      <c r="AO53" s="36"/>
    </row>
    <row r="54" spans="2:41" ht="14.25" customHeight="1" x14ac:dyDescent="0.2">
      <c r="B54" s="14">
        <v>1</v>
      </c>
      <c r="C54" s="164">
        <v>34</v>
      </c>
      <c r="D54" s="164" t="s">
        <v>43</v>
      </c>
      <c r="E54" s="186" t="s">
        <v>8</v>
      </c>
      <c r="F54" s="186" t="s">
        <v>174</v>
      </c>
      <c r="G54" s="164" t="str">
        <f>"17.16"</f>
        <v>17.16</v>
      </c>
      <c r="H54" s="186" t="s">
        <v>230</v>
      </c>
      <c r="K54" s="36"/>
      <c r="M54" s="6"/>
      <c r="O54" s="13"/>
      <c r="P54" s="13"/>
      <c r="Q54" s="225">
        <v>0.6875</v>
      </c>
      <c r="R54" s="226"/>
      <c r="S54" s="11" t="s">
        <v>231</v>
      </c>
      <c r="T54" s="12"/>
      <c r="U54" s="12"/>
      <c r="V54" s="9" t="s">
        <v>169</v>
      </c>
      <c r="X54" s="154"/>
      <c r="Y54" s="180"/>
      <c r="Z54" s="181"/>
      <c r="AA54" s="175"/>
      <c r="AB54" s="152"/>
      <c r="AC54" s="170"/>
      <c r="AD54" s="152"/>
      <c r="AE54" s="31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2:41" ht="14.25" customHeight="1" x14ac:dyDescent="0.2">
      <c r="B55" s="14">
        <v>2</v>
      </c>
      <c r="C55" s="164">
        <v>39</v>
      </c>
      <c r="D55" s="164" t="s">
        <v>48</v>
      </c>
      <c r="E55" s="186" t="s">
        <v>13</v>
      </c>
      <c r="F55" s="186" t="s">
        <v>174</v>
      </c>
      <c r="G55" s="164" t="str">
        <f>"17.24"</f>
        <v>17.24</v>
      </c>
      <c r="H55" s="10"/>
      <c r="K55" s="36"/>
      <c r="M55" s="6"/>
      <c r="O55" s="13"/>
      <c r="P55" s="13"/>
      <c r="Q55" s="14">
        <v>1</v>
      </c>
      <c r="R55" s="164">
        <v>85</v>
      </c>
      <c r="S55" s="164" t="s">
        <v>102</v>
      </c>
      <c r="T55" s="186" t="s">
        <v>25</v>
      </c>
      <c r="U55" s="186" t="s">
        <v>174</v>
      </c>
      <c r="V55" s="164" t="str">
        <f>"11:21.08"</f>
        <v>11:21.08</v>
      </c>
      <c r="X55" s="154"/>
      <c r="Y55" s="180"/>
      <c r="Z55" s="181"/>
      <c r="AA55" s="152"/>
      <c r="AB55" s="152"/>
      <c r="AC55" s="170"/>
      <c r="AD55" s="152"/>
      <c r="AE55" s="31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2:41" ht="14.25" customHeight="1" x14ac:dyDescent="0.2">
      <c r="B56" s="14">
        <v>3</v>
      </c>
      <c r="C56" s="164">
        <v>43</v>
      </c>
      <c r="D56" s="164" t="s">
        <v>52</v>
      </c>
      <c r="E56" s="186" t="s">
        <v>13</v>
      </c>
      <c r="F56" s="186" t="s">
        <v>174</v>
      </c>
      <c r="G56" s="164" t="str">
        <f>"17.54"</f>
        <v>17.54</v>
      </c>
      <c r="H56" s="10"/>
      <c r="J56" s="223">
        <v>0.64236111111111105</v>
      </c>
      <c r="K56" s="224"/>
      <c r="L56" s="221" t="s">
        <v>232</v>
      </c>
      <c r="M56" s="222"/>
      <c r="N56" s="193"/>
      <c r="O56" s="10" t="s">
        <v>169</v>
      </c>
      <c r="P56" s="13"/>
      <c r="Q56" s="14">
        <v>2</v>
      </c>
      <c r="R56" s="164">
        <v>63</v>
      </c>
      <c r="S56" s="164" t="s">
        <v>77</v>
      </c>
      <c r="T56" s="186" t="s">
        <v>38</v>
      </c>
      <c r="U56" s="186" t="s">
        <v>174</v>
      </c>
      <c r="V56" s="164" t="str">
        <f>"11:23.84"</f>
        <v>11:23.84</v>
      </c>
      <c r="X56" s="154"/>
      <c r="Y56" s="180"/>
      <c r="Z56" s="181"/>
      <c r="AA56" s="176"/>
      <c r="AB56" s="152"/>
      <c r="AC56" s="170"/>
      <c r="AD56" s="152"/>
      <c r="AE56" s="31"/>
      <c r="AG56" s="36"/>
      <c r="AH56" s="36"/>
      <c r="AI56" s="36"/>
      <c r="AJ56" s="36"/>
      <c r="AK56" s="36"/>
      <c r="AL56" s="36"/>
      <c r="AM56" s="36"/>
      <c r="AN56" s="36"/>
      <c r="AO56" s="36"/>
    </row>
    <row r="57" spans="2:41" ht="14.25" customHeight="1" x14ac:dyDescent="0.2">
      <c r="B57" s="14">
        <v>4</v>
      </c>
      <c r="C57" s="164">
        <v>31</v>
      </c>
      <c r="D57" s="164" t="s">
        <v>39</v>
      </c>
      <c r="E57" s="186" t="s">
        <v>8</v>
      </c>
      <c r="F57" s="186" t="s">
        <v>174</v>
      </c>
      <c r="G57" s="164" t="str">
        <f>"17.81"</f>
        <v>17.81</v>
      </c>
      <c r="H57" s="10"/>
      <c r="J57" s="14">
        <v>1</v>
      </c>
      <c r="K57" s="164">
        <v>16</v>
      </c>
      <c r="L57" s="164" t="s">
        <v>29</v>
      </c>
      <c r="M57" s="186" t="s">
        <v>25</v>
      </c>
      <c r="N57" s="186" t="s">
        <v>174</v>
      </c>
      <c r="O57" s="164" t="str">
        <f>"58.13"</f>
        <v>58.13</v>
      </c>
      <c r="P57" s="13"/>
      <c r="Q57" s="14">
        <v>3</v>
      </c>
      <c r="R57" s="164">
        <v>16</v>
      </c>
      <c r="S57" s="164" t="s">
        <v>29</v>
      </c>
      <c r="T57" s="186" t="s">
        <v>25</v>
      </c>
      <c r="U57" s="186" t="s">
        <v>174</v>
      </c>
      <c r="V57" s="164" t="str">
        <f>"11:24.13"</f>
        <v>11:24.13</v>
      </c>
      <c r="X57" s="154"/>
      <c r="Y57" s="180"/>
      <c r="Z57" s="181"/>
      <c r="AA57" s="152"/>
      <c r="AB57" s="152"/>
      <c r="AC57" s="170"/>
      <c r="AD57" s="152"/>
      <c r="AE57" s="31"/>
      <c r="AG57" s="36"/>
      <c r="AH57" s="36"/>
      <c r="AI57" s="36"/>
      <c r="AJ57" s="36"/>
      <c r="AK57" s="36"/>
      <c r="AL57" s="36"/>
      <c r="AM57" s="36"/>
      <c r="AN57" s="36"/>
      <c r="AO57" s="36"/>
    </row>
    <row r="58" spans="2:41" ht="14.25" customHeight="1" x14ac:dyDescent="0.2">
      <c r="B58" s="14">
        <v>5</v>
      </c>
      <c r="C58" s="164">
        <v>54</v>
      </c>
      <c r="D58" s="164" t="s">
        <v>64</v>
      </c>
      <c r="E58" s="186" t="s">
        <v>13</v>
      </c>
      <c r="F58" s="186" t="s">
        <v>174</v>
      </c>
      <c r="G58" s="164" t="str">
        <f>"17.92"</f>
        <v>17.92</v>
      </c>
      <c r="H58" s="10"/>
      <c r="J58" s="14">
        <v>2</v>
      </c>
      <c r="K58" s="164">
        <v>6</v>
      </c>
      <c r="L58" s="164" t="s">
        <v>14</v>
      </c>
      <c r="M58" s="186" t="s">
        <v>13</v>
      </c>
      <c r="N58" s="186" t="s">
        <v>174</v>
      </c>
      <c r="O58" s="164" t="str">
        <f>"59.02"</f>
        <v>59.02</v>
      </c>
      <c r="P58" s="13"/>
      <c r="Q58" s="14">
        <v>4</v>
      </c>
      <c r="R58" s="164">
        <v>74</v>
      </c>
      <c r="S58" s="164" t="s">
        <v>88</v>
      </c>
      <c r="T58" s="186" t="s">
        <v>25</v>
      </c>
      <c r="U58" s="186" t="s">
        <v>174</v>
      </c>
      <c r="V58" s="164" t="str">
        <f>"12:18.60"</f>
        <v>12:18.60</v>
      </c>
      <c r="X58" s="154"/>
      <c r="Y58" s="180"/>
      <c r="Z58" s="181"/>
      <c r="AA58" s="152"/>
      <c r="AB58" s="152"/>
      <c r="AC58" s="170"/>
      <c r="AD58" s="152"/>
      <c r="AE58" s="31"/>
      <c r="AG58" s="36"/>
      <c r="AH58" s="36"/>
      <c r="AI58" s="36"/>
      <c r="AJ58" s="36"/>
      <c r="AK58" s="36"/>
      <c r="AL58" s="36"/>
      <c r="AM58" s="36"/>
      <c r="AN58" s="36"/>
      <c r="AO58" s="36"/>
    </row>
    <row r="59" spans="2:41" ht="14.25" customHeight="1" x14ac:dyDescent="0.2">
      <c r="B59" s="14">
        <v>6</v>
      </c>
      <c r="C59" s="164">
        <v>36</v>
      </c>
      <c r="D59" s="164" t="s">
        <v>45</v>
      </c>
      <c r="E59" s="186" t="s">
        <v>8</v>
      </c>
      <c r="F59" s="186" t="s">
        <v>174</v>
      </c>
      <c r="G59" s="164" t="str">
        <f>"18.27"</f>
        <v>18.27</v>
      </c>
      <c r="H59" s="10"/>
      <c r="J59" s="14">
        <v>3</v>
      </c>
      <c r="K59" s="164">
        <v>5</v>
      </c>
      <c r="L59" s="164" t="s">
        <v>12</v>
      </c>
      <c r="M59" s="186" t="s">
        <v>13</v>
      </c>
      <c r="N59" s="186" t="s">
        <v>174</v>
      </c>
      <c r="O59" s="164" t="str">
        <f>"1:00.94"</f>
        <v>1:00.94</v>
      </c>
      <c r="P59" s="13"/>
      <c r="Q59" s="14">
        <v>5</v>
      </c>
      <c r="R59" s="164">
        <v>77</v>
      </c>
      <c r="S59" s="164" t="s">
        <v>92</v>
      </c>
      <c r="T59" s="186" t="s">
        <v>25</v>
      </c>
      <c r="U59" s="186" t="s">
        <v>93</v>
      </c>
      <c r="V59" s="164" t="str">
        <f>"12:30.40"</f>
        <v>12:30.40</v>
      </c>
      <c r="X59" s="154"/>
      <c r="Y59" s="180"/>
      <c r="Z59" s="181"/>
      <c r="AA59" s="152"/>
      <c r="AB59" s="152"/>
      <c r="AC59" s="170"/>
      <c r="AD59" s="152"/>
      <c r="AE59" s="31"/>
      <c r="AG59" s="36"/>
      <c r="AH59" s="36"/>
      <c r="AI59" s="36"/>
      <c r="AJ59" s="36"/>
      <c r="AK59" s="36"/>
      <c r="AL59" s="36"/>
      <c r="AM59" s="36"/>
      <c r="AN59" s="36"/>
      <c r="AO59" s="36"/>
    </row>
    <row r="60" spans="2:41" ht="14.25" customHeight="1" x14ac:dyDescent="0.2">
      <c r="B60" s="14">
        <v>7</v>
      </c>
      <c r="C60" s="164">
        <v>35</v>
      </c>
      <c r="D60" s="164" t="s">
        <v>44</v>
      </c>
      <c r="E60" s="186" t="s">
        <v>8</v>
      </c>
      <c r="F60" s="186" t="s">
        <v>174</v>
      </c>
      <c r="G60" s="164" t="str">
        <f>"18.61"</f>
        <v>18.61</v>
      </c>
      <c r="H60" s="10"/>
      <c r="J60" s="14">
        <v>4</v>
      </c>
      <c r="K60" s="164">
        <v>24</v>
      </c>
      <c r="L60" s="164" t="s">
        <v>37</v>
      </c>
      <c r="M60" s="186" t="s">
        <v>38</v>
      </c>
      <c r="N60" s="186" t="s">
        <v>174</v>
      </c>
      <c r="O60" s="164" t="str">
        <f>"1:02.46"</f>
        <v>1:02.46</v>
      </c>
      <c r="P60" s="13"/>
      <c r="Q60" s="14">
        <v>6</v>
      </c>
      <c r="R60" s="164">
        <v>69</v>
      </c>
      <c r="S60" s="164" t="s">
        <v>83</v>
      </c>
      <c r="T60" s="186" t="s">
        <v>25</v>
      </c>
      <c r="U60" s="186" t="s">
        <v>174</v>
      </c>
      <c r="V60" s="164" t="str">
        <f>"12:33.67"</f>
        <v>12:33.67</v>
      </c>
      <c r="X60" s="154"/>
      <c r="Y60" s="180"/>
      <c r="Z60" s="181"/>
      <c r="AA60" s="152"/>
      <c r="AB60" s="152"/>
      <c r="AC60" s="170"/>
      <c r="AD60" s="152"/>
      <c r="AE60" s="31"/>
      <c r="AG60" s="36"/>
      <c r="AH60" s="36"/>
      <c r="AI60" s="36"/>
      <c r="AJ60" s="36"/>
      <c r="AK60" s="36"/>
      <c r="AL60" s="36"/>
      <c r="AM60" s="36"/>
      <c r="AN60" s="36"/>
      <c r="AO60" s="36"/>
    </row>
    <row r="61" spans="2:41" ht="14.25" customHeight="1" x14ac:dyDescent="0.2">
      <c r="B61" s="14">
        <v>8</v>
      </c>
      <c r="C61" s="164">
        <v>37</v>
      </c>
      <c r="D61" s="164" t="s">
        <v>46</v>
      </c>
      <c r="E61" s="186" t="s">
        <v>8</v>
      </c>
      <c r="F61" s="186" t="s">
        <v>174</v>
      </c>
      <c r="G61" s="164" t="str">
        <f>"19.50"</f>
        <v>19.50</v>
      </c>
      <c r="H61" s="10"/>
      <c r="J61" s="14">
        <v>5</v>
      </c>
      <c r="K61" s="164">
        <v>18</v>
      </c>
      <c r="L61" s="164" t="s">
        <v>31</v>
      </c>
      <c r="M61" s="186" t="s">
        <v>25</v>
      </c>
      <c r="N61" s="186" t="s">
        <v>174</v>
      </c>
      <c r="O61" s="164" t="str">
        <f>"1:03.30"</f>
        <v>1:03.30</v>
      </c>
      <c r="P61" s="13"/>
      <c r="Q61" s="14">
        <v>7</v>
      </c>
      <c r="R61" s="164">
        <v>71</v>
      </c>
      <c r="S61" s="164" t="s">
        <v>85</v>
      </c>
      <c r="T61" s="186" t="s">
        <v>25</v>
      </c>
      <c r="U61" s="186" t="s">
        <v>174</v>
      </c>
      <c r="V61" s="164" t="str">
        <f>"13:11.37"</f>
        <v>13:11.37</v>
      </c>
      <c r="X61" s="154"/>
      <c r="Y61" s="180"/>
      <c r="Z61" s="181"/>
      <c r="AA61" s="152"/>
      <c r="AB61" s="152"/>
      <c r="AC61" s="170"/>
      <c r="AD61" s="152"/>
      <c r="AE61" s="31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2:41" ht="14.25" customHeight="1" x14ac:dyDescent="0.2">
      <c r="C62" s="36"/>
      <c r="E62" s="6"/>
      <c r="G62" s="13"/>
      <c r="J62" s="14">
        <v>6</v>
      </c>
      <c r="K62" s="164">
        <v>14</v>
      </c>
      <c r="L62" s="164" t="s">
        <v>26</v>
      </c>
      <c r="M62" s="186" t="s">
        <v>25</v>
      </c>
      <c r="N62" s="186" t="s">
        <v>174</v>
      </c>
      <c r="O62" s="164" t="str">
        <f>"1:03.39"</f>
        <v>1:03.39</v>
      </c>
      <c r="P62" s="13"/>
      <c r="Q62" s="14">
        <v>8</v>
      </c>
      <c r="R62" s="164">
        <v>24</v>
      </c>
      <c r="S62" s="164" t="s">
        <v>37</v>
      </c>
      <c r="T62" s="186" t="s">
        <v>38</v>
      </c>
      <c r="U62" s="186" t="s">
        <v>174</v>
      </c>
      <c r="V62" s="164" t="str">
        <f>"13:13.44"</f>
        <v>13:13.44</v>
      </c>
      <c r="X62" s="151"/>
      <c r="Y62" s="151"/>
      <c r="Z62" s="151"/>
      <c r="AA62" s="151"/>
      <c r="AB62" s="151"/>
      <c r="AC62" s="151"/>
      <c r="AD62" s="151"/>
      <c r="AE62" s="31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2:41" ht="14.25" customHeight="1" x14ac:dyDescent="0.2">
      <c r="C63" s="36"/>
      <c r="E63" s="6"/>
      <c r="G63" s="13"/>
      <c r="J63" s="14">
        <v>7</v>
      </c>
      <c r="K63" s="164">
        <v>23</v>
      </c>
      <c r="L63" s="164" t="s">
        <v>36</v>
      </c>
      <c r="M63" s="186" t="s">
        <v>25</v>
      </c>
      <c r="N63" s="186" t="s">
        <v>174</v>
      </c>
      <c r="O63" s="164" t="str">
        <f>"1:05.90"</f>
        <v>1:05.90</v>
      </c>
      <c r="Q63" s="14">
        <v>9</v>
      </c>
      <c r="R63" s="164">
        <v>30</v>
      </c>
      <c r="S63" s="164" t="s">
        <v>108</v>
      </c>
      <c r="T63" s="186" t="s">
        <v>25</v>
      </c>
      <c r="U63" s="186" t="s">
        <v>174</v>
      </c>
      <c r="V63" s="164" t="str">
        <f>"13:45.04"</f>
        <v>13:45.04</v>
      </c>
      <c r="X63" s="220"/>
      <c r="Y63" s="220"/>
      <c r="Z63" s="151"/>
      <c r="AA63" s="153"/>
      <c r="AB63" s="153"/>
      <c r="AC63" s="170"/>
      <c r="AD63" s="152"/>
      <c r="AE63" s="31"/>
      <c r="AG63" s="36"/>
      <c r="AH63" s="36"/>
      <c r="AI63" s="36"/>
      <c r="AJ63" s="36"/>
      <c r="AK63" s="36"/>
      <c r="AL63" s="36"/>
      <c r="AM63" s="36"/>
      <c r="AN63" s="36"/>
      <c r="AO63" s="36"/>
    </row>
    <row r="64" spans="2:41" ht="14.25" customHeight="1" x14ac:dyDescent="0.2">
      <c r="C64" s="36"/>
      <c r="E64" s="6"/>
      <c r="G64" s="13"/>
      <c r="J64" s="14">
        <v>8</v>
      </c>
      <c r="K64" s="164">
        <v>19</v>
      </c>
      <c r="L64" s="164" t="s">
        <v>32</v>
      </c>
      <c r="M64" s="186" t="s">
        <v>25</v>
      </c>
      <c r="N64" s="186" t="s">
        <v>174</v>
      </c>
      <c r="O64" s="164" t="str">
        <f>"1:06.86"</f>
        <v>1:06.86</v>
      </c>
      <c r="Q64" s="2"/>
      <c r="T64" s="31"/>
      <c r="U64" s="31"/>
      <c r="V64" s="2"/>
      <c r="X64" s="154"/>
      <c r="Y64" s="180"/>
      <c r="Z64" s="181"/>
      <c r="AA64" s="152"/>
      <c r="AB64" s="152"/>
      <c r="AC64" s="170"/>
      <c r="AD64" s="152"/>
      <c r="AE64" s="36"/>
      <c r="AF64" s="36"/>
      <c r="AG64" s="36"/>
      <c r="AH64" s="36"/>
      <c r="AI64" s="36"/>
    </row>
    <row r="65" spans="2:41" ht="14.25" customHeight="1" x14ac:dyDescent="0.2">
      <c r="C65" s="36"/>
      <c r="E65" s="6"/>
      <c r="G65" s="13"/>
      <c r="K65" s="36"/>
      <c r="M65" s="6"/>
      <c r="O65" s="13"/>
      <c r="P65" s="13"/>
      <c r="Q65" s="31"/>
      <c r="T65" s="31"/>
      <c r="U65" s="31"/>
      <c r="X65" s="154"/>
      <c r="Y65" s="180"/>
      <c r="Z65" s="181"/>
      <c r="AA65" s="176"/>
      <c r="AB65" s="152"/>
      <c r="AC65" s="170"/>
      <c r="AD65" s="152"/>
      <c r="AE65" s="31"/>
      <c r="AG65" s="36"/>
      <c r="AH65" s="36"/>
      <c r="AI65" s="36"/>
      <c r="AJ65" s="36"/>
      <c r="AK65" s="36"/>
      <c r="AL65" s="36"/>
      <c r="AM65" s="36"/>
      <c r="AN65" s="36"/>
      <c r="AO65" s="36"/>
    </row>
    <row r="66" spans="2:41" ht="14.25" customHeight="1" x14ac:dyDescent="0.2">
      <c r="B66" s="31"/>
      <c r="F66" s="31"/>
      <c r="G66" s="31"/>
      <c r="H66" s="31"/>
      <c r="P66" s="13"/>
      <c r="Q66" s="39"/>
      <c r="R66" s="39"/>
      <c r="T66" s="6"/>
      <c r="U66" s="6"/>
      <c r="V66" s="13"/>
      <c r="X66" s="154"/>
      <c r="Y66" s="180"/>
      <c r="Z66" s="181"/>
      <c r="AA66" s="152"/>
      <c r="AB66" s="152"/>
      <c r="AC66" s="170"/>
      <c r="AD66" s="152"/>
      <c r="AE66" s="31"/>
      <c r="AG66" s="36"/>
      <c r="AH66" s="36"/>
      <c r="AI66" s="36"/>
      <c r="AJ66" s="36"/>
      <c r="AK66" s="36"/>
      <c r="AL66" s="36"/>
      <c r="AM66" s="36"/>
      <c r="AN66" s="36"/>
      <c r="AO66" s="36"/>
    </row>
    <row r="67" spans="2:41" ht="14.25" customHeight="1" x14ac:dyDescent="0.2">
      <c r="B67" s="39"/>
      <c r="C67" s="39"/>
      <c r="E67" s="6"/>
      <c r="F67" s="6"/>
      <c r="G67" s="13"/>
      <c r="P67" s="13"/>
      <c r="R67" s="36"/>
      <c r="T67" s="25"/>
      <c r="U67" s="25"/>
      <c r="V67" s="13"/>
      <c r="X67" s="154"/>
      <c r="Y67" s="180"/>
      <c r="Z67" s="181"/>
      <c r="AA67" s="152"/>
      <c r="AB67" s="152"/>
      <c r="AC67" s="170"/>
      <c r="AD67" s="152"/>
      <c r="AE67" s="2"/>
      <c r="AF67" s="2"/>
      <c r="AG67" s="36"/>
      <c r="AH67" s="36"/>
      <c r="AI67" s="36"/>
      <c r="AJ67" s="36"/>
      <c r="AK67" s="36"/>
      <c r="AL67" s="36"/>
      <c r="AM67" s="36"/>
      <c r="AN67" s="36"/>
      <c r="AO67" s="36"/>
    </row>
    <row r="68" spans="2:41" ht="14.25" customHeight="1" x14ac:dyDescent="0.2">
      <c r="C68" s="36"/>
      <c r="E68" s="6"/>
      <c r="G68" s="13"/>
      <c r="P68" s="13"/>
      <c r="R68" s="36"/>
      <c r="V68" s="13"/>
      <c r="X68" s="154"/>
      <c r="Y68" s="180"/>
      <c r="Z68" s="181"/>
      <c r="AA68" s="152"/>
      <c r="AB68" s="152"/>
      <c r="AC68" s="170"/>
      <c r="AD68" s="152"/>
      <c r="AE68" s="2"/>
      <c r="AF68" s="2"/>
      <c r="AG68" s="36"/>
      <c r="AH68" s="36"/>
      <c r="AI68" s="36"/>
      <c r="AJ68" s="36"/>
      <c r="AK68" s="36"/>
      <c r="AL68" s="36"/>
      <c r="AM68" s="36"/>
      <c r="AN68" s="36"/>
      <c r="AO68" s="36"/>
    </row>
    <row r="69" spans="2:41" ht="14.25" customHeight="1" x14ac:dyDescent="0.2">
      <c r="C69" s="36"/>
      <c r="E69" s="6"/>
      <c r="G69" s="13"/>
      <c r="P69" s="13"/>
      <c r="R69" s="36"/>
      <c r="V69" s="13"/>
      <c r="X69" s="154"/>
      <c r="Y69" s="180"/>
      <c r="Z69" s="181"/>
      <c r="AA69" s="152"/>
      <c r="AB69" s="152"/>
      <c r="AC69" s="170"/>
      <c r="AD69" s="152"/>
      <c r="AE69" s="2"/>
      <c r="AF69" s="2"/>
      <c r="AG69" s="36"/>
      <c r="AH69" s="36"/>
      <c r="AI69" s="36"/>
      <c r="AJ69" s="36"/>
      <c r="AK69" s="36"/>
      <c r="AL69" s="36"/>
      <c r="AM69" s="36"/>
      <c r="AN69" s="36"/>
      <c r="AO69" s="36"/>
    </row>
    <row r="70" spans="2:41" ht="14.25" customHeight="1" x14ac:dyDescent="0.2">
      <c r="C70" s="36"/>
      <c r="G70" s="13"/>
      <c r="P70" s="13"/>
      <c r="R70" s="36"/>
      <c r="T70" s="25"/>
      <c r="V70" s="13"/>
      <c r="X70" s="154"/>
      <c r="Y70" s="180"/>
      <c r="Z70" s="181"/>
      <c r="AA70" s="152"/>
      <c r="AB70" s="152"/>
      <c r="AC70" s="170"/>
      <c r="AD70" s="152"/>
      <c r="AE70" s="2"/>
      <c r="AF70" s="2"/>
      <c r="AG70" s="36"/>
      <c r="AH70" s="36"/>
      <c r="AI70" s="36"/>
      <c r="AJ70" s="36"/>
      <c r="AK70" s="36"/>
      <c r="AL70" s="36"/>
      <c r="AM70" s="36"/>
      <c r="AN70" s="36"/>
      <c r="AO70" s="36"/>
    </row>
    <row r="71" spans="2:41" ht="14.25" customHeight="1" x14ac:dyDescent="0.2">
      <c r="C71" s="36"/>
      <c r="E71" s="6"/>
      <c r="G71" s="13"/>
      <c r="P71" s="13"/>
      <c r="R71" s="36"/>
      <c r="V71" s="13"/>
      <c r="W71" s="31"/>
      <c r="X71" s="154"/>
      <c r="Y71" s="180"/>
      <c r="Z71" s="181"/>
      <c r="AA71" s="152"/>
      <c r="AB71" s="152"/>
      <c r="AC71" s="170"/>
      <c r="AD71" s="152"/>
      <c r="AE71" s="2"/>
      <c r="AF71" s="2"/>
      <c r="AG71" s="2"/>
      <c r="AH71" s="2"/>
      <c r="AI71" s="2"/>
      <c r="AJ71" s="2"/>
      <c r="AK71" s="2"/>
      <c r="AL71" s="2"/>
    </row>
    <row r="72" spans="2:41" ht="14.25" customHeight="1" x14ac:dyDescent="0.2">
      <c r="C72" s="36"/>
      <c r="E72" s="6"/>
      <c r="G72" s="13"/>
      <c r="P72" s="13"/>
      <c r="R72" s="36"/>
      <c r="T72" s="22"/>
      <c r="V72" s="13"/>
      <c r="W72" s="31"/>
      <c r="AA72" s="31"/>
      <c r="AB72" s="6"/>
      <c r="AC72" s="5"/>
      <c r="AE72" s="2"/>
      <c r="AF72" s="2"/>
      <c r="AG72" s="2"/>
      <c r="AH72" s="2"/>
      <c r="AI72" s="2"/>
      <c r="AJ72" s="2"/>
      <c r="AK72" s="2"/>
      <c r="AL72" s="2"/>
    </row>
    <row r="73" spans="2:41" ht="14.25" customHeight="1" x14ac:dyDescent="0.2">
      <c r="C73" s="36"/>
      <c r="E73" s="6"/>
      <c r="G73" s="13"/>
      <c r="P73" s="13"/>
      <c r="R73" s="36"/>
      <c r="T73" s="25"/>
      <c r="V73" s="13"/>
      <c r="W73" s="31"/>
      <c r="AA73" s="31"/>
      <c r="AB73" s="6"/>
      <c r="AC73" s="5"/>
      <c r="AE73" s="2"/>
      <c r="AF73" s="2"/>
      <c r="AG73" s="2"/>
      <c r="AH73" s="2"/>
      <c r="AI73" s="2"/>
      <c r="AJ73" s="2"/>
      <c r="AK73" s="2"/>
      <c r="AL73" s="2"/>
    </row>
    <row r="74" spans="2:41" ht="14.25" customHeight="1" x14ac:dyDescent="0.2">
      <c r="C74" s="36"/>
      <c r="G74" s="13"/>
      <c r="R74" s="36"/>
      <c r="V74" s="13"/>
      <c r="W74" s="31"/>
      <c r="AA74" s="31"/>
      <c r="AC74" s="2"/>
      <c r="AE74" s="2"/>
      <c r="AF74" s="2"/>
      <c r="AG74" s="2"/>
      <c r="AH74" s="2"/>
      <c r="AI74" s="2"/>
      <c r="AJ74" s="2"/>
      <c r="AK74" s="2"/>
      <c r="AL74" s="2"/>
    </row>
    <row r="75" spans="2:41" ht="14.25" customHeight="1" x14ac:dyDescent="0.2">
      <c r="C75" s="36"/>
      <c r="E75" s="6"/>
      <c r="G75" s="13"/>
      <c r="P75" s="13"/>
      <c r="T75" s="21"/>
      <c r="U75" s="21"/>
      <c r="V75" s="2"/>
      <c r="W75" s="31"/>
      <c r="AA75" s="31"/>
      <c r="AC75" s="2"/>
      <c r="AE75" s="2"/>
      <c r="AF75" s="2"/>
      <c r="AG75" s="2"/>
      <c r="AH75" s="2"/>
      <c r="AI75" s="2"/>
      <c r="AJ75" s="2"/>
      <c r="AK75" s="2"/>
      <c r="AL75" s="2"/>
    </row>
    <row r="76" spans="2:41" ht="14.25" customHeight="1" x14ac:dyDescent="0.2">
      <c r="C76" s="36"/>
      <c r="E76" s="6"/>
      <c r="G76" s="13"/>
      <c r="P76" s="13"/>
      <c r="Q76" s="39"/>
      <c r="R76" s="39"/>
      <c r="T76" s="6"/>
      <c r="U76" s="6"/>
      <c r="V76" s="13"/>
      <c r="W76" s="31"/>
      <c r="AA76" s="31"/>
      <c r="AC76" s="2"/>
      <c r="AE76" s="2"/>
      <c r="AF76" s="2"/>
      <c r="AG76" s="2"/>
      <c r="AH76" s="2"/>
      <c r="AI76" s="2"/>
      <c r="AJ76" s="2"/>
      <c r="AK76" s="2"/>
      <c r="AL76" s="2"/>
    </row>
    <row r="77" spans="2:41" ht="14.25" customHeight="1" x14ac:dyDescent="0.2">
      <c r="B77" s="31"/>
      <c r="F77" s="31"/>
      <c r="G77" s="31"/>
      <c r="H77" s="31"/>
      <c r="P77" s="13"/>
      <c r="R77" s="36"/>
      <c r="T77" s="25"/>
      <c r="V77" s="13"/>
      <c r="W77" s="31"/>
      <c r="AA77" s="31"/>
      <c r="AC77" s="2"/>
      <c r="AE77" s="2"/>
      <c r="AF77" s="2"/>
      <c r="AG77" s="2"/>
      <c r="AH77" s="2"/>
      <c r="AI77" s="2"/>
      <c r="AJ77" s="2"/>
      <c r="AK77" s="2"/>
      <c r="AL77" s="2"/>
    </row>
    <row r="78" spans="2:41" ht="14.25" customHeight="1" x14ac:dyDescent="0.2">
      <c r="B78" s="39"/>
      <c r="C78" s="39"/>
      <c r="E78" s="6"/>
      <c r="F78" s="6"/>
      <c r="G78" s="13"/>
      <c r="P78" s="13"/>
      <c r="R78" s="36"/>
      <c r="T78" s="25"/>
      <c r="V78" s="13"/>
      <c r="W78" s="31"/>
      <c r="AA78" s="31"/>
      <c r="AC78" s="2"/>
      <c r="AE78" s="2"/>
      <c r="AF78" s="2"/>
      <c r="AG78" s="2"/>
      <c r="AH78" s="2"/>
      <c r="AI78" s="2"/>
      <c r="AJ78" s="2"/>
      <c r="AK78" s="2"/>
      <c r="AL78" s="2"/>
    </row>
    <row r="79" spans="2:41" ht="14.25" customHeight="1" x14ac:dyDescent="0.2">
      <c r="C79" s="36"/>
      <c r="G79" s="13"/>
      <c r="P79" s="13"/>
      <c r="R79" s="36"/>
      <c r="V79" s="13"/>
      <c r="W79" s="31"/>
      <c r="AA79" s="31"/>
      <c r="AC79" s="2"/>
      <c r="AE79" s="2"/>
      <c r="AF79" s="2"/>
      <c r="AG79" s="2"/>
      <c r="AH79" s="2"/>
      <c r="AI79" s="2"/>
      <c r="AJ79" s="2"/>
      <c r="AK79" s="2"/>
      <c r="AL79" s="2"/>
    </row>
    <row r="80" spans="2:41" ht="14.25" customHeight="1" x14ac:dyDescent="0.2">
      <c r="C80" s="36"/>
      <c r="E80" s="22"/>
      <c r="F80" s="6"/>
      <c r="G80" s="13"/>
      <c r="P80" s="13"/>
      <c r="R80" s="36"/>
      <c r="V80" s="13"/>
      <c r="W80" s="31"/>
      <c r="AA80" s="31"/>
      <c r="AC80" s="2"/>
      <c r="AE80" s="2"/>
      <c r="AF80" s="2"/>
      <c r="AG80" s="2"/>
      <c r="AH80" s="2"/>
      <c r="AI80" s="2"/>
      <c r="AJ80" s="2"/>
      <c r="AK80" s="2"/>
      <c r="AL80" s="2"/>
    </row>
    <row r="81" spans="2:38" ht="14.25" customHeight="1" x14ac:dyDescent="0.2">
      <c r="C81" s="36"/>
      <c r="E81" s="22"/>
      <c r="F81" s="6"/>
      <c r="G81" s="13"/>
      <c r="P81" s="13"/>
      <c r="R81" s="36"/>
      <c r="V81" s="13"/>
      <c r="W81" s="31"/>
      <c r="AA81" s="31"/>
      <c r="AB81" s="6"/>
      <c r="AC81" s="5"/>
      <c r="AE81" s="2"/>
      <c r="AF81" s="2"/>
      <c r="AG81" s="2"/>
      <c r="AH81" s="6"/>
      <c r="AI81" s="2"/>
      <c r="AJ81" s="2"/>
      <c r="AK81" s="2"/>
      <c r="AL81" s="2"/>
    </row>
    <row r="82" spans="2:38" ht="14.25" customHeight="1" x14ac:dyDescent="0.2">
      <c r="C82" s="36"/>
      <c r="E82" s="6"/>
      <c r="G82" s="13"/>
      <c r="P82" s="13"/>
      <c r="R82" s="36"/>
      <c r="T82" s="6"/>
      <c r="U82" s="6"/>
      <c r="V82" s="13"/>
      <c r="W82" s="31"/>
      <c r="AA82" s="31"/>
      <c r="AB82" s="6"/>
      <c r="AC82" s="5"/>
      <c r="AE82" s="2"/>
      <c r="AF82" s="2"/>
      <c r="AG82" s="2"/>
      <c r="AH82" s="2"/>
      <c r="AI82" s="2"/>
      <c r="AJ82" s="2"/>
      <c r="AK82" s="2"/>
      <c r="AL82" s="2"/>
    </row>
    <row r="83" spans="2:38" ht="14.25" customHeight="1" x14ac:dyDescent="0.2">
      <c r="C83" s="36"/>
      <c r="G83" s="13"/>
      <c r="P83" s="13"/>
      <c r="R83" s="36"/>
      <c r="T83" s="6"/>
      <c r="U83" s="6"/>
      <c r="V83" s="13"/>
      <c r="W83" s="31"/>
      <c r="AA83" s="31"/>
      <c r="AC83" s="2"/>
      <c r="AE83" s="2"/>
      <c r="AF83" s="2"/>
      <c r="AG83" s="2"/>
      <c r="AH83" s="2"/>
      <c r="AI83" s="2"/>
      <c r="AJ83" s="2"/>
      <c r="AK83" s="2"/>
      <c r="AL83" s="2"/>
    </row>
    <row r="84" spans="2:38" ht="14.25" customHeight="1" x14ac:dyDescent="0.2">
      <c r="C84" s="36"/>
      <c r="G84" s="13"/>
      <c r="P84" s="13"/>
      <c r="R84" s="36"/>
      <c r="T84" s="6"/>
      <c r="U84" s="6"/>
      <c r="V84" s="13"/>
      <c r="W84" s="31"/>
      <c r="AA84" s="31"/>
      <c r="AB84" s="6"/>
      <c r="AC84" s="23"/>
      <c r="AE84" s="2"/>
      <c r="AF84" s="2"/>
      <c r="AG84" s="2"/>
      <c r="AH84" s="2"/>
      <c r="AI84" s="2"/>
      <c r="AJ84" s="2"/>
      <c r="AK84" s="2"/>
      <c r="AL84" s="2"/>
    </row>
    <row r="85" spans="2:38" ht="14.25" customHeight="1" x14ac:dyDescent="0.2">
      <c r="C85" s="36"/>
      <c r="G85" s="13"/>
      <c r="K85" s="36"/>
      <c r="M85" s="22"/>
      <c r="O85" s="13"/>
      <c r="P85" s="13"/>
      <c r="R85" s="36"/>
      <c r="T85" s="6"/>
      <c r="V85" s="13"/>
      <c r="W85" s="31"/>
      <c r="AA85" s="31"/>
      <c r="AC85" s="5"/>
      <c r="AE85" s="2"/>
      <c r="AF85" s="2"/>
      <c r="AG85" s="2"/>
      <c r="AH85" s="2"/>
      <c r="AI85" s="2"/>
      <c r="AJ85" s="2"/>
      <c r="AK85" s="2"/>
      <c r="AL85" s="2"/>
    </row>
    <row r="86" spans="2:38" ht="14.25" customHeight="1" x14ac:dyDescent="0.2">
      <c r="C86" s="36"/>
      <c r="G86" s="13"/>
      <c r="K86" s="36"/>
      <c r="M86" s="25"/>
      <c r="N86" s="6"/>
      <c r="O86" s="13"/>
      <c r="P86" s="13"/>
      <c r="R86" s="36"/>
      <c r="U86" s="6"/>
      <c r="V86" s="13"/>
      <c r="W86" s="31"/>
      <c r="AA86" s="31"/>
      <c r="AC86" s="2"/>
      <c r="AE86" s="2"/>
      <c r="AF86" s="2"/>
      <c r="AG86" s="2"/>
      <c r="AH86" s="2"/>
      <c r="AI86" s="2"/>
      <c r="AJ86" s="2"/>
      <c r="AK86" s="2"/>
      <c r="AL86" s="2"/>
    </row>
    <row r="87" spans="2:38" ht="14.25" customHeight="1" x14ac:dyDescent="0.2">
      <c r="B87" s="31"/>
      <c r="F87" s="31"/>
      <c r="G87" s="31"/>
      <c r="H87" s="31"/>
      <c r="K87" s="36"/>
      <c r="N87" s="6"/>
      <c r="O87" s="13"/>
      <c r="P87" s="13"/>
      <c r="R87" s="36"/>
      <c r="T87" s="6"/>
      <c r="V87" s="13"/>
      <c r="W87" s="31"/>
      <c r="AA87" s="31"/>
      <c r="AB87" s="6"/>
      <c r="AC87" s="2"/>
      <c r="AE87" s="2"/>
      <c r="AF87" s="2"/>
      <c r="AG87" s="2"/>
      <c r="AH87" s="2"/>
      <c r="AI87" s="2"/>
      <c r="AJ87" s="2"/>
      <c r="AK87" s="2"/>
      <c r="AL87" s="2"/>
    </row>
    <row r="88" spans="2:38" ht="14.25" customHeight="1" x14ac:dyDescent="0.2">
      <c r="B88" s="39"/>
      <c r="C88" s="39"/>
      <c r="E88" s="6"/>
      <c r="F88" s="6"/>
      <c r="G88" s="13"/>
      <c r="H88" s="31"/>
      <c r="K88" s="36"/>
      <c r="M88" s="6"/>
      <c r="O88" s="13"/>
      <c r="P88" s="13"/>
      <c r="R88" s="36"/>
      <c r="T88" s="6"/>
      <c r="V88" s="13"/>
      <c r="W88" s="31"/>
      <c r="AA88" s="31"/>
      <c r="AC88" s="2"/>
      <c r="AE88" s="2"/>
      <c r="AF88" s="2"/>
      <c r="AG88" s="2"/>
      <c r="AH88" s="2"/>
      <c r="AI88" s="2"/>
      <c r="AJ88" s="2"/>
      <c r="AK88" s="2"/>
      <c r="AL88" s="2"/>
    </row>
    <row r="89" spans="2:38" ht="14.25" customHeight="1" x14ac:dyDescent="0.2">
      <c r="C89" s="36"/>
      <c r="G89" s="13"/>
      <c r="H89" s="31"/>
      <c r="K89" s="36"/>
      <c r="M89" s="25"/>
      <c r="N89" s="6"/>
      <c r="O89" s="13"/>
      <c r="P89" s="13"/>
      <c r="R89" s="36"/>
      <c r="T89" s="6"/>
      <c r="V89" s="13"/>
      <c r="W89" s="31"/>
      <c r="AA89" s="31"/>
      <c r="AB89" s="31"/>
      <c r="AE89" s="2"/>
      <c r="AF89" s="2"/>
      <c r="AG89" s="2"/>
      <c r="AH89" s="2"/>
      <c r="AI89" s="2"/>
      <c r="AJ89" s="2"/>
      <c r="AK89" s="2"/>
      <c r="AL89" s="2"/>
    </row>
    <row r="90" spans="2:38" ht="14.25" customHeight="1" x14ac:dyDescent="0.2">
      <c r="C90" s="36"/>
      <c r="F90" s="6"/>
      <c r="G90" s="13"/>
      <c r="H90" s="31"/>
      <c r="K90" s="36"/>
      <c r="M90" s="6"/>
      <c r="O90" s="13"/>
      <c r="P90" s="13"/>
      <c r="R90" s="36"/>
      <c r="V90" s="13"/>
      <c r="W90" s="31"/>
      <c r="AA90" s="31"/>
      <c r="AB90" s="31"/>
      <c r="AE90" s="2"/>
      <c r="AF90" s="2"/>
      <c r="AG90" s="2"/>
      <c r="AH90" s="2"/>
      <c r="AI90" s="2"/>
      <c r="AJ90" s="2"/>
      <c r="AK90" s="2"/>
      <c r="AL90" s="2"/>
    </row>
    <row r="91" spans="2:38" ht="14.25" customHeight="1" x14ac:dyDescent="0.2">
      <c r="C91" s="36"/>
      <c r="E91" s="6"/>
      <c r="G91" s="13"/>
      <c r="H91" s="31"/>
      <c r="K91" s="36"/>
      <c r="L91" s="36"/>
      <c r="M91" s="25"/>
      <c r="O91" s="13"/>
      <c r="P91" s="13"/>
      <c r="R91" s="36"/>
      <c r="T91" s="25"/>
      <c r="U91" s="6"/>
      <c r="V91" s="13"/>
      <c r="W91" s="31"/>
      <c r="AA91" s="31"/>
      <c r="AB91" s="31"/>
      <c r="AE91" s="2"/>
      <c r="AF91" s="2"/>
      <c r="AG91" s="2"/>
      <c r="AH91" s="2"/>
      <c r="AI91" s="2"/>
      <c r="AJ91" s="2"/>
      <c r="AK91" s="2"/>
      <c r="AL91" s="2"/>
    </row>
    <row r="92" spans="2:38" ht="14.25" customHeight="1" x14ac:dyDescent="0.2">
      <c r="C92" s="36"/>
      <c r="D92" s="36"/>
      <c r="E92" s="25"/>
      <c r="G92" s="13"/>
      <c r="H92" s="31"/>
      <c r="K92" s="36"/>
      <c r="M92" s="6"/>
      <c r="O92" s="13"/>
      <c r="P92" s="13"/>
      <c r="R92" s="36"/>
      <c r="T92" s="22"/>
      <c r="U92" s="22"/>
      <c r="V92" s="13"/>
      <c r="W92" s="31"/>
      <c r="AE92" s="2"/>
      <c r="AF92" s="2"/>
      <c r="AG92" s="2"/>
      <c r="AH92" s="2"/>
      <c r="AI92" s="2"/>
      <c r="AJ92" s="2"/>
      <c r="AK92" s="2"/>
      <c r="AL92" s="2"/>
    </row>
    <row r="93" spans="2:38" ht="14.25" customHeight="1" x14ac:dyDescent="0.2">
      <c r="E93" s="6"/>
      <c r="F93" s="6"/>
      <c r="G93" s="13"/>
      <c r="H93" s="31"/>
      <c r="K93" s="36"/>
      <c r="O93" s="13"/>
      <c r="P93" s="13"/>
      <c r="Q93" s="39"/>
      <c r="R93" s="39"/>
      <c r="T93" s="6"/>
      <c r="U93" s="6"/>
      <c r="V93" s="13"/>
      <c r="W93" s="31"/>
      <c r="AE93" s="2"/>
      <c r="AF93" s="2"/>
      <c r="AG93" s="2"/>
      <c r="AH93" s="2"/>
      <c r="AI93" s="2"/>
      <c r="AJ93" s="2"/>
      <c r="AK93" s="2"/>
      <c r="AL93" s="2"/>
    </row>
    <row r="94" spans="2:38" ht="14.25" customHeight="1" x14ac:dyDescent="0.2">
      <c r="C94" s="36"/>
      <c r="E94" s="6"/>
      <c r="G94" s="13"/>
      <c r="M94" s="6"/>
      <c r="N94" s="6"/>
      <c r="O94" s="13"/>
      <c r="R94" s="36"/>
      <c r="T94" s="25"/>
      <c r="U94" s="6"/>
      <c r="V94" s="13"/>
      <c r="W94" s="31"/>
      <c r="AE94" s="2"/>
      <c r="AF94" s="2"/>
      <c r="AG94" s="2"/>
      <c r="AH94" s="2"/>
      <c r="AI94" s="2"/>
      <c r="AJ94" s="2"/>
      <c r="AK94" s="2"/>
      <c r="AL94" s="2"/>
    </row>
    <row r="95" spans="2:38" ht="14.25" customHeight="1" x14ac:dyDescent="0.2">
      <c r="C95" s="36"/>
      <c r="E95" s="22"/>
      <c r="G95" s="13"/>
      <c r="K95" s="36"/>
      <c r="M95" s="6"/>
      <c r="O95" s="13"/>
      <c r="P95" s="2"/>
      <c r="R95" s="36"/>
      <c r="V95" s="13"/>
      <c r="W95" s="31"/>
      <c r="AE95" s="2"/>
      <c r="AF95" s="2"/>
      <c r="AG95" s="2"/>
      <c r="AH95" s="2"/>
      <c r="AI95" s="2"/>
      <c r="AJ95" s="2"/>
      <c r="AK95" s="2"/>
      <c r="AL95" s="2"/>
    </row>
    <row r="96" spans="2:38" ht="14.25" customHeight="1" x14ac:dyDescent="0.2">
      <c r="C96" s="36"/>
      <c r="D96" s="36"/>
      <c r="E96" s="6"/>
      <c r="G96" s="13"/>
      <c r="J96" s="31"/>
      <c r="M96" s="31"/>
      <c r="N96" s="31"/>
      <c r="P96" s="2"/>
      <c r="R96" s="36"/>
      <c r="T96" s="6"/>
      <c r="U96" s="6"/>
      <c r="V96" s="13"/>
      <c r="W96" s="31"/>
      <c r="AE96" s="2"/>
      <c r="AF96" s="2"/>
      <c r="AG96" s="2"/>
      <c r="AH96" s="2"/>
      <c r="AI96" s="2"/>
      <c r="AJ96" s="2"/>
      <c r="AK96" s="2"/>
      <c r="AL96" s="2"/>
    </row>
    <row r="97" spans="2:38" ht="14.25" customHeight="1" x14ac:dyDescent="0.2">
      <c r="C97" s="36"/>
      <c r="E97" s="22"/>
      <c r="G97" s="13"/>
      <c r="J97" s="39"/>
      <c r="K97" s="39"/>
      <c r="M97" s="6"/>
      <c r="N97" s="6"/>
      <c r="O97" s="13"/>
      <c r="P97" s="2"/>
      <c r="R97" s="36"/>
      <c r="S97" s="36"/>
      <c r="T97" s="25"/>
      <c r="V97" s="13"/>
      <c r="W97" s="31"/>
      <c r="AE97" s="2"/>
      <c r="AF97" s="2"/>
      <c r="AG97" s="2"/>
      <c r="AH97" s="2"/>
      <c r="AI97" s="2"/>
      <c r="AJ97" s="2"/>
      <c r="AK97" s="2"/>
      <c r="AL97" s="2"/>
    </row>
    <row r="98" spans="2:38" ht="14.25" customHeight="1" x14ac:dyDescent="0.2">
      <c r="F98" s="13"/>
      <c r="G98" s="13"/>
      <c r="K98" s="36"/>
      <c r="O98" s="25"/>
      <c r="P98" s="2"/>
      <c r="R98" s="36"/>
      <c r="U98" s="6"/>
      <c r="V98" s="13"/>
      <c r="W98" s="31"/>
      <c r="AE98" s="2"/>
      <c r="AF98" s="2"/>
      <c r="AG98" s="2"/>
      <c r="AH98" s="2"/>
      <c r="AI98" s="2"/>
      <c r="AJ98" s="2"/>
      <c r="AK98" s="2"/>
      <c r="AL98" s="2"/>
    </row>
    <row r="99" spans="2:38" ht="14.25" customHeight="1" x14ac:dyDescent="0.2">
      <c r="B99" s="39"/>
      <c r="C99" s="39"/>
      <c r="E99" s="6"/>
      <c r="F99" s="6"/>
      <c r="G99" s="13"/>
      <c r="K99" s="36"/>
      <c r="M99" s="6"/>
      <c r="O99" s="13"/>
      <c r="P99" s="2"/>
      <c r="R99" s="36"/>
      <c r="V99" s="13"/>
      <c r="W99" s="31"/>
      <c r="AE99" s="2"/>
      <c r="AF99" s="2"/>
      <c r="AG99" s="2"/>
      <c r="AH99" s="2"/>
      <c r="AI99" s="2"/>
      <c r="AJ99" s="2"/>
      <c r="AK99" s="2"/>
      <c r="AL99" s="2"/>
    </row>
    <row r="100" spans="2:38" ht="14.25" customHeight="1" x14ac:dyDescent="0.2">
      <c r="C100" s="36"/>
      <c r="G100" s="13"/>
      <c r="K100" s="36"/>
      <c r="M100" s="6"/>
      <c r="O100" s="13"/>
      <c r="P100" s="2"/>
      <c r="R100" s="36"/>
      <c r="U100" s="6"/>
      <c r="V100" s="13"/>
      <c r="W100" s="31"/>
      <c r="AD100" s="31"/>
      <c r="AE100" s="31"/>
    </row>
    <row r="101" spans="2:38" ht="14.25" customHeight="1" x14ac:dyDescent="0.2">
      <c r="C101" s="36"/>
      <c r="G101" s="13"/>
      <c r="K101" s="36"/>
      <c r="M101" s="6"/>
      <c r="O101" s="25"/>
      <c r="P101" s="2"/>
      <c r="R101" s="36"/>
      <c r="U101" s="6"/>
      <c r="V101" s="13"/>
      <c r="W101" s="31"/>
      <c r="AD101" s="31"/>
      <c r="AE101" s="31"/>
    </row>
    <row r="102" spans="2:38" ht="14.25" customHeight="1" x14ac:dyDescent="0.2">
      <c r="C102" s="36"/>
      <c r="E102" s="6"/>
      <c r="G102" s="13"/>
      <c r="K102" s="36"/>
      <c r="M102" s="6"/>
      <c r="N102" s="6"/>
      <c r="O102" s="25"/>
      <c r="P102" s="2"/>
      <c r="Q102" s="31"/>
      <c r="T102" s="31"/>
      <c r="U102" s="31"/>
      <c r="W102" s="31"/>
      <c r="AD102" s="31"/>
      <c r="AE102" s="31"/>
    </row>
    <row r="103" spans="2:38" ht="14.25" customHeight="1" x14ac:dyDescent="0.2">
      <c r="C103" s="36"/>
      <c r="E103" s="6"/>
      <c r="G103" s="13"/>
      <c r="K103" s="36"/>
      <c r="M103" s="6"/>
      <c r="O103" s="13"/>
      <c r="P103" s="2"/>
      <c r="Q103" s="39"/>
      <c r="R103" s="39"/>
      <c r="T103" s="6"/>
      <c r="U103" s="6"/>
      <c r="V103" s="13"/>
      <c r="AI103" s="40"/>
    </row>
    <row r="104" spans="2:38" ht="14.25" customHeight="1" x14ac:dyDescent="0.2">
      <c r="C104" s="36"/>
      <c r="D104" s="36"/>
      <c r="E104" s="25"/>
      <c r="F104" s="6"/>
      <c r="G104" s="13"/>
      <c r="K104" s="36"/>
      <c r="M104" s="6"/>
      <c r="N104" s="6"/>
      <c r="O104" s="13"/>
      <c r="P104" s="2"/>
      <c r="R104" s="36"/>
      <c r="T104" s="6"/>
      <c r="V104" s="25"/>
      <c r="AI104" s="40"/>
    </row>
    <row r="105" spans="2:38" ht="14.25" customHeight="1" x14ac:dyDescent="0.2">
      <c r="C105" s="36"/>
      <c r="E105" s="6"/>
      <c r="F105" s="6"/>
      <c r="G105" s="13"/>
      <c r="K105" s="36"/>
      <c r="N105" s="6"/>
      <c r="O105" s="13"/>
      <c r="P105" s="2"/>
      <c r="R105" s="36"/>
      <c r="T105" s="6"/>
      <c r="V105" s="13"/>
      <c r="AI105" s="40"/>
    </row>
    <row r="106" spans="2:38" ht="14.25" customHeight="1" x14ac:dyDescent="0.2">
      <c r="C106" s="36"/>
      <c r="E106" s="6"/>
      <c r="F106" s="6"/>
      <c r="G106" s="13"/>
      <c r="J106" s="31"/>
      <c r="M106" s="31"/>
      <c r="N106" s="31"/>
      <c r="P106" s="2"/>
      <c r="R106" s="36"/>
      <c r="V106" s="13"/>
      <c r="AI106" s="40"/>
    </row>
    <row r="107" spans="2:38" ht="14.25" customHeight="1" x14ac:dyDescent="0.2">
      <c r="C107" s="36"/>
      <c r="E107" s="6"/>
      <c r="F107" s="6"/>
      <c r="G107" s="13"/>
      <c r="J107" s="39"/>
      <c r="K107" s="39"/>
      <c r="M107" s="6"/>
      <c r="N107" s="6"/>
      <c r="O107" s="13"/>
      <c r="P107" s="2"/>
      <c r="R107" s="36"/>
      <c r="T107" s="6"/>
      <c r="V107" s="25"/>
      <c r="AI107" s="40"/>
    </row>
    <row r="108" spans="2:38" ht="14.25" customHeight="1" x14ac:dyDescent="0.2">
      <c r="E108" s="21"/>
      <c r="F108" s="21"/>
      <c r="K108" s="36"/>
      <c r="M108" s="6"/>
      <c r="O108" s="25"/>
      <c r="P108" s="2"/>
      <c r="R108" s="36"/>
      <c r="T108" s="6"/>
      <c r="V108" s="25"/>
      <c r="AI108" s="40"/>
    </row>
    <row r="109" spans="2:38" ht="14.25" customHeight="1" x14ac:dyDescent="0.2">
      <c r="B109" s="31"/>
      <c r="F109" s="31"/>
      <c r="G109" s="31"/>
      <c r="K109" s="36"/>
      <c r="M109" s="6"/>
      <c r="O109" s="13"/>
      <c r="P109" s="2"/>
      <c r="R109" s="36"/>
      <c r="T109" s="25"/>
      <c r="U109" s="6"/>
      <c r="V109" s="13"/>
      <c r="AI109" s="40"/>
    </row>
    <row r="110" spans="2:38" ht="14.25" customHeight="1" x14ac:dyDescent="0.2">
      <c r="B110" s="31"/>
      <c r="F110" s="31"/>
      <c r="G110" s="31"/>
      <c r="K110" s="36"/>
      <c r="M110" s="6"/>
      <c r="O110" s="13"/>
      <c r="P110" s="2"/>
      <c r="R110" s="36"/>
      <c r="T110" s="22"/>
      <c r="V110" s="13"/>
      <c r="AI110" s="40"/>
    </row>
    <row r="111" spans="2:38" ht="14.25" customHeight="1" x14ac:dyDescent="0.2">
      <c r="B111" s="31"/>
      <c r="F111" s="31"/>
      <c r="G111" s="31"/>
      <c r="K111" s="36"/>
      <c r="M111" s="25"/>
      <c r="N111" s="6"/>
      <c r="O111" s="25"/>
      <c r="P111" s="2"/>
      <c r="R111" s="36"/>
      <c r="T111" s="25"/>
      <c r="U111" s="6"/>
      <c r="V111" s="13"/>
      <c r="AI111" s="40"/>
    </row>
    <row r="112" spans="2:38" ht="14.25" customHeight="1" x14ac:dyDescent="0.2">
      <c r="B112" s="31"/>
      <c r="F112" s="31"/>
      <c r="G112" s="31"/>
      <c r="K112" s="36"/>
      <c r="M112" s="6"/>
      <c r="N112" s="6"/>
      <c r="O112" s="25"/>
      <c r="P112" s="2"/>
      <c r="Q112" s="31"/>
      <c r="T112" s="31"/>
      <c r="U112" s="31"/>
      <c r="AI112" s="40"/>
    </row>
    <row r="113" spans="2:35" ht="14.25" customHeight="1" x14ac:dyDescent="0.2">
      <c r="B113" s="31"/>
      <c r="F113" s="31"/>
      <c r="G113" s="31"/>
      <c r="M113" s="6"/>
      <c r="N113" s="6"/>
      <c r="O113" s="13"/>
      <c r="Q113" s="39"/>
      <c r="R113" s="39"/>
      <c r="T113" s="6"/>
      <c r="U113" s="6"/>
      <c r="V113" s="13"/>
      <c r="AI113" s="40"/>
    </row>
    <row r="114" spans="2:35" ht="14.25" customHeight="1" x14ac:dyDescent="0.2">
      <c r="B114" s="31"/>
      <c r="F114" s="31"/>
      <c r="G114" s="31"/>
      <c r="K114" s="36"/>
      <c r="M114" s="25"/>
      <c r="N114" s="6"/>
      <c r="O114" s="13"/>
      <c r="R114" s="36"/>
      <c r="U114" s="6"/>
      <c r="V114" s="25"/>
      <c r="AI114" s="40"/>
    </row>
    <row r="115" spans="2:35" ht="14.25" customHeight="1" x14ac:dyDescent="0.2">
      <c r="B115" s="31"/>
      <c r="F115" s="31"/>
      <c r="G115" s="31"/>
      <c r="H115" s="31"/>
      <c r="K115" s="36"/>
      <c r="N115" s="6"/>
      <c r="O115" s="13"/>
      <c r="R115" s="36"/>
      <c r="T115" s="25"/>
      <c r="U115" s="6"/>
      <c r="V115" s="13"/>
      <c r="AI115" s="40"/>
    </row>
    <row r="116" spans="2:35" ht="14.25" customHeight="1" x14ac:dyDescent="0.2">
      <c r="B116" s="31"/>
      <c r="F116" s="31"/>
      <c r="G116" s="31"/>
      <c r="H116" s="31"/>
      <c r="K116" s="36"/>
      <c r="N116" s="25"/>
      <c r="O116" s="13"/>
      <c r="R116" s="36"/>
      <c r="T116" s="6"/>
      <c r="V116" s="13"/>
      <c r="AI116" s="40"/>
    </row>
    <row r="117" spans="2:35" ht="14.25" customHeight="1" x14ac:dyDescent="0.2">
      <c r="B117" s="31"/>
      <c r="F117" s="31"/>
      <c r="G117" s="31"/>
      <c r="J117" s="39"/>
      <c r="K117" s="39"/>
      <c r="M117" s="6"/>
      <c r="N117" s="6"/>
      <c r="O117" s="13"/>
      <c r="R117" s="36"/>
      <c r="T117" s="25"/>
      <c r="U117" s="6"/>
      <c r="V117" s="25"/>
      <c r="AI117" s="40"/>
    </row>
    <row r="118" spans="2:35" ht="14.25" customHeight="1" x14ac:dyDescent="0.2">
      <c r="B118" s="31"/>
      <c r="F118" s="31"/>
      <c r="G118" s="31"/>
      <c r="K118" s="36"/>
      <c r="M118" s="6"/>
      <c r="O118" s="25"/>
      <c r="R118" s="36"/>
      <c r="T118" s="6"/>
      <c r="U118" s="6"/>
      <c r="V118" s="25"/>
      <c r="AI118" s="40"/>
    </row>
    <row r="119" spans="2:35" ht="14.25" customHeight="1" x14ac:dyDescent="0.2">
      <c r="B119" s="31"/>
      <c r="F119" s="31"/>
      <c r="G119" s="31"/>
      <c r="K119" s="36"/>
      <c r="N119" s="6"/>
      <c r="O119" s="13"/>
      <c r="R119" s="36"/>
      <c r="T119" s="6"/>
      <c r="V119" s="13"/>
      <c r="AI119" s="40"/>
    </row>
    <row r="120" spans="2:35" ht="14.25" customHeight="1" x14ac:dyDescent="0.2">
      <c r="B120" s="31"/>
      <c r="F120" s="31"/>
      <c r="G120" s="31"/>
      <c r="H120" s="31"/>
      <c r="K120" s="36"/>
      <c r="M120" s="25"/>
      <c r="N120" s="6"/>
      <c r="O120" s="13"/>
      <c r="R120" s="36"/>
      <c r="T120" s="6"/>
      <c r="V120" s="13"/>
      <c r="AI120" s="40"/>
    </row>
    <row r="121" spans="2:35" ht="14.25" customHeight="1" x14ac:dyDescent="0.2">
      <c r="B121" s="31"/>
      <c r="F121" s="31"/>
      <c r="G121" s="31"/>
      <c r="H121" s="31"/>
      <c r="K121" s="36"/>
      <c r="L121" s="36"/>
      <c r="M121" s="25"/>
      <c r="O121" s="25"/>
      <c r="R121" s="36"/>
      <c r="V121" s="13"/>
      <c r="AI121" s="40"/>
    </row>
    <row r="122" spans="2:35" ht="14.25" customHeight="1" x14ac:dyDescent="0.2">
      <c r="B122" s="31"/>
      <c r="F122" s="31"/>
      <c r="G122" s="31"/>
      <c r="H122" s="31"/>
      <c r="K122" s="36"/>
      <c r="M122" s="6"/>
      <c r="N122" s="6"/>
      <c r="O122" s="25"/>
      <c r="Q122" s="31"/>
      <c r="T122" s="31"/>
      <c r="U122" s="31"/>
      <c r="AI122" s="40"/>
    </row>
    <row r="123" spans="2:35" ht="14.25" customHeight="1" x14ac:dyDescent="0.2">
      <c r="B123" s="31"/>
      <c r="F123" s="31"/>
      <c r="G123" s="31"/>
      <c r="H123" s="31"/>
      <c r="K123" s="36"/>
      <c r="M123" s="22"/>
      <c r="O123" s="13"/>
      <c r="Q123" s="39"/>
      <c r="R123" s="39"/>
      <c r="T123" s="6"/>
      <c r="U123" s="6"/>
      <c r="V123" s="13"/>
      <c r="AI123" s="40"/>
    </row>
    <row r="124" spans="2:35" ht="14.25" customHeight="1" x14ac:dyDescent="0.2">
      <c r="B124" s="31"/>
      <c r="F124" s="31"/>
      <c r="G124" s="31"/>
      <c r="H124" s="31"/>
      <c r="K124" s="36"/>
      <c r="M124" s="25"/>
      <c r="N124" s="6"/>
      <c r="O124" s="13"/>
      <c r="R124" s="36"/>
      <c r="V124" s="25"/>
      <c r="AI124" s="40"/>
    </row>
    <row r="125" spans="2:35" ht="14.25" customHeight="1" x14ac:dyDescent="0.2">
      <c r="B125" s="31"/>
      <c r="F125" s="31"/>
      <c r="G125" s="31"/>
      <c r="H125" s="31"/>
      <c r="K125" s="36"/>
      <c r="N125" s="6"/>
      <c r="O125" s="13"/>
      <c r="R125" s="36"/>
      <c r="T125" s="25"/>
      <c r="U125" s="6"/>
      <c r="V125" s="13"/>
      <c r="AI125" s="40"/>
    </row>
    <row r="126" spans="2:35" ht="14.25" customHeight="1" x14ac:dyDescent="0.2">
      <c r="B126" s="31"/>
      <c r="F126" s="31"/>
      <c r="G126" s="31"/>
      <c r="H126" s="31"/>
      <c r="J126" s="31"/>
      <c r="M126" s="31"/>
      <c r="N126" s="31"/>
      <c r="R126" s="36"/>
      <c r="T126" s="6"/>
      <c r="V126" s="13"/>
      <c r="AI126" s="40"/>
    </row>
    <row r="127" spans="2:35" ht="14.25" customHeight="1" x14ac:dyDescent="0.2">
      <c r="B127" s="31"/>
      <c r="F127" s="31"/>
      <c r="G127" s="31"/>
      <c r="H127" s="31"/>
      <c r="M127" s="31"/>
      <c r="N127" s="31"/>
      <c r="R127" s="36"/>
      <c r="U127" s="6"/>
      <c r="V127" s="25"/>
      <c r="AI127" s="40"/>
    </row>
    <row r="128" spans="2:35" ht="14.25" customHeight="1" x14ac:dyDescent="0.2">
      <c r="B128" s="31"/>
      <c r="F128" s="31"/>
      <c r="G128" s="31"/>
      <c r="H128" s="31"/>
      <c r="M128" s="31"/>
      <c r="N128" s="6"/>
      <c r="O128" s="5"/>
      <c r="R128" s="36"/>
      <c r="T128" s="6"/>
      <c r="U128" s="6"/>
      <c r="V128" s="25"/>
      <c r="AI128" s="40"/>
    </row>
    <row r="129" spans="2:35" ht="14.25" customHeight="1" x14ac:dyDescent="0.2">
      <c r="B129" s="31"/>
      <c r="F129" s="31"/>
      <c r="G129" s="31"/>
      <c r="H129" s="31"/>
      <c r="M129" s="31"/>
      <c r="O129" s="2"/>
      <c r="R129" s="36"/>
      <c r="T129" s="6"/>
      <c r="U129" s="6"/>
      <c r="V129" s="13"/>
      <c r="AI129" s="40"/>
    </row>
    <row r="130" spans="2:35" ht="14.25" customHeight="1" x14ac:dyDescent="0.2">
      <c r="B130" s="31"/>
      <c r="F130" s="31"/>
      <c r="G130" s="31"/>
      <c r="H130" s="31"/>
      <c r="M130" s="31"/>
      <c r="O130" s="2"/>
      <c r="R130" s="36"/>
      <c r="T130" s="25"/>
      <c r="U130" s="6"/>
      <c r="V130" s="13"/>
      <c r="AI130" s="40"/>
    </row>
    <row r="131" spans="2:35" ht="14.25" customHeight="1" x14ac:dyDescent="0.2">
      <c r="C131" s="36"/>
      <c r="D131" s="36"/>
      <c r="E131" s="22"/>
      <c r="F131" s="6"/>
      <c r="G131" s="13"/>
      <c r="M131" s="31"/>
      <c r="O131" s="2"/>
      <c r="R131" s="36"/>
      <c r="T131" s="6"/>
      <c r="U131" s="6"/>
      <c r="V131" s="13"/>
      <c r="AI131" s="40"/>
    </row>
    <row r="132" spans="2:35" ht="14.25" customHeight="1" x14ac:dyDescent="0.2">
      <c r="C132" s="36"/>
      <c r="F132" s="6"/>
      <c r="G132" s="13"/>
      <c r="M132" s="31"/>
      <c r="O132" s="5"/>
      <c r="Q132" s="31"/>
      <c r="AI132" s="40"/>
    </row>
    <row r="133" spans="2:35" ht="14.25" customHeight="1" x14ac:dyDescent="0.2">
      <c r="C133" s="36"/>
      <c r="D133" s="36"/>
      <c r="E133" s="6"/>
      <c r="F133" s="6"/>
      <c r="G133" s="13"/>
      <c r="M133" s="31"/>
      <c r="Q133" s="39"/>
      <c r="R133" s="39"/>
      <c r="T133" s="6"/>
      <c r="U133" s="6"/>
      <c r="V133" s="13"/>
      <c r="AI133" s="40"/>
    </row>
    <row r="134" spans="2:35" ht="14.25" customHeight="1" x14ac:dyDescent="0.2">
      <c r="C134" s="36"/>
      <c r="D134" s="36"/>
      <c r="E134" s="6"/>
      <c r="F134" s="6"/>
      <c r="G134" s="13"/>
      <c r="M134" s="31"/>
      <c r="O134" s="2"/>
      <c r="R134" s="36"/>
      <c r="S134" s="36"/>
      <c r="T134" s="25"/>
      <c r="V134" s="25"/>
      <c r="AI134" s="40"/>
    </row>
    <row r="135" spans="2:35" ht="14.25" customHeight="1" x14ac:dyDescent="0.2">
      <c r="C135" s="36"/>
      <c r="D135" s="36"/>
      <c r="E135" s="6"/>
      <c r="F135" s="6"/>
      <c r="G135" s="13"/>
      <c r="M135" s="31"/>
      <c r="N135" s="6"/>
      <c r="O135" s="5"/>
      <c r="R135" s="36"/>
      <c r="U135" s="6"/>
      <c r="V135" s="13"/>
      <c r="AI135" s="40"/>
    </row>
    <row r="136" spans="2:35" ht="14.25" customHeight="1" x14ac:dyDescent="0.2">
      <c r="C136" s="36"/>
      <c r="E136" s="22"/>
      <c r="F136" s="22"/>
      <c r="G136" s="13"/>
      <c r="M136" s="31"/>
      <c r="O136" s="2"/>
      <c r="R136" s="36"/>
      <c r="T136" s="6"/>
      <c r="V136" s="13"/>
      <c r="AI136" s="40"/>
    </row>
    <row r="137" spans="2:35" ht="14.25" customHeight="1" x14ac:dyDescent="0.2">
      <c r="C137" s="36"/>
      <c r="G137" s="13"/>
      <c r="M137" s="31"/>
      <c r="O137" s="2"/>
      <c r="R137" s="36"/>
      <c r="T137" s="25"/>
      <c r="U137" s="6"/>
      <c r="V137" s="25"/>
      <c r="AI137" s="40"/>
    </row>
    <row r="138" spans="2:35" ht="14.25" customHeight="1" x14ac:dyDescent="0.2">
      <c r="C138" s="36"/>
      <c r="D138" s="36"/>
      <c r="E138" s="6"/>
      <c r="F138" s="6"/>
      <c r="G138" s="13"/>
      <c r="M138" s="31"/>
      <c r="O138" s="2"/>
      <c r="R138" s="36"/>
      <c r="T138" s="6"/>
      <c r="V138" s="25"/>
      <c r="AI138" s="40"/>
    </row>
    <row r="139" spans="2:35" ht="14.25" customHeight="1" x14ac:dyDescent="0.2">
      <c r="B139" s="31"/>
      <c r="F139" s="31"/>
      <c r="G139" s="31"/>
      <c r="M139" s="31"/>
      <c r="N139" s="6"/>
      <c r="O139" s="23"/>
      <c r="T139" s="6"/>
      <c r="U139" s="6"/>
      <c r="V139" s="13"/>
      <c r="AI139" s="40"/>
    </row>
    <row r="140" spans="2:35" ht="14.25" customHeight="1" x14ac:dyDescent="0.2">
      <c r="B140" s="31"/>
      <c r="F140" s="31"/>
      <c r="G140" s="31"/>
      <c r="M140" s="31"/>
      <c r="N140" s="6"/>
      <c r="O140" s="2"/>
      <c r="R140" s="36"/>
      <c r="T140" s="25"/>
      <c r="U140" s="6"/>
      <c r="V140" s="13"/>
      <c r="AI140" s="40"/>
    </row>
    <row r="141" spans="2:35" ht="14.25" customHeight="1" x14ac:dyDescent="0.2">
      <c r="B141" s="31"/>
      <c r="F141" s="31"/>
      <c r="G141" s="31"/>
      <c r="M141" s="31"/>
      <c r="N141" s="6"/>
      <c r="O141" s="5"/>
      <c r="R141" s="36"/>
      <c r="U141" s="6"/>
      <c r="V141" s="13"/>
      <c r="AI141" s="40"/>
    </row>
    <row r="142" spans="2:35" ht="14.25" customHeight="1" x14ac:dyDescent="0.2">
      <c r="B142" s="31"/>
      <c r="F142" s="31"/>
      <c r="G142" s="31"/>
      <c r="M142" s="31"/>
      <c r="N142" s="6"/>
      <c r="O142" s="5"/>
      <c r="Q142" s="2"/>
      <c r="R142" s="2"/>
      <c r="S142" s="2"/>
      <c r="V142" s="2"/>
      <c r="AI142" s="40"/>
    </row>
    <row r="143" spans="2:35" ht="14.25" customHeight="1" x14ac:dyDescent="0.2">
      <c r="B143" s="31"/>
      <c r="F143" s="31"/>
      <c r="G143" s="31"/>
      <c r="M143" s="31"/>
      <c r="O143" s="5"/>
      <c r="Q143" s="2"/>
      <c r="R143" s="2"/>
      <c r="S143" s="2"/>
      <c r="V143" s="2"/>
      <c r="AI143" s="40"/>
    </row>
    <row r="144" spans="2:35" ht="14.25" customHeight="1" x14ac:dyDescent="0.2">
      <c r="B144" s="31"/>
      <c r="F144" s="31"/>
      <c r="G144" s="31"/>
      <c r="M144" s="31"/>
      <c r="O144" s="5"/>
      <c r="Q144" s="2"/>
      <c r="R144" s="2"/>
      <c r="S144" s="2"/>
      <c r="V144" s="2"/>
      <c r="AI144" s="40"/>
    </row>
    <row r="145" spans="2:35" ht="14.25" customHeight="1" x14ac:dyDescent="0.2">
      <c r="B145" s="31"/>
      <c r="F145" s="31"/>
      <c r="G145" s="31"/>
      <c r="M145" s="31"/>
      <c r="N145" s="6"/>
      <c r="O145" s="2"/>
      <c r="Q145" s="2"/>
      <c r="R145" s="2"/>
      <c r="S145" s="2"/>
      <c r="V145" s="2"/>
      <c r="AI145" s="40"/>
    </row>
    <row r="146" spans="2:35" ht="14.25" customHeight="1" x14ac:dyDescent="0.2">
      <c r="B146" s="31"/>
      <c r="F146" s="31"/>
      <c r="G146" s="31"/>
      <c r="Q146" s="2"/>
      <c r="R146" s="2"/>
      <c r="S146" s="2"/>
      <c r="V146" s="2"/>
      <c r="AI146" s="40"/>
    </row>
    <row r="147" spans="2:35" ht="14.25" customHeight="1" x14ac:dyDescent="0.2">
      <c r="E147" s="21"/>
      <c r="F147" s="21"/>
      <c r="M147" s="31"/>
      <c r="O147" s="2"/>
      <c r="Q147" s="2"/>
      <c r="R147" s="2"/>
      <c r="S147" s="2"/>
      <c r="V147" s="2"/>
      <c r="AI147" s="40"/>
    </row>
    <row r="148" spans="2:35" ht="14.25" customHeight="1" x14ac:dyDescent="0.2">
      <c r="E148" s="21"/>
      <c r="F148" s="21"/>
      <c r="H148" s="31"/>
      <c r="M148" s="31"/>
      <c r="O148" s="2"/>
      <c r="Q148" s="2"/>
      <c r="R148" s="2"/>
      <c r="S148" s="2"/>
      <c r="V148" s="2"/>
      <c r="AI148" s="40"/>
    </row>
    <row r="149" spans="2:35" ht="14.25" customHeight="1" x14ac:dyDescent="0.2">
      <c r="E149" s="21"/>
      <c r="F149" s="21"/>
      <c r="H149" s="31"/>
      <c r="M149" s="31"/>
      <c r="N149" s="6"/>
      <c r="O149" s="23"/>
      <c r="Q149" s="2"/>
      <c r="R149" s="2"/>
      <c r="S149" s="2"/>
      <c r="V149" s="2"/>
      <c r="AI149" s="40"/>
    </row>
    <row r="150" spans="2:35" ht="14.25" customHeight="1" x14ac:dyDescent="0.2">
      <c r="E150" s="21"/>
      <c r="F150" s="21"/>
      <c r="H150" s="31"/>
      <c r="M150" s="31"/>
      <c r="N150" s="6"/>
      <c r="O150" s="2"/>
      <c r="Q150" s="2"/>
      <c r="R150" s="2"/>
      <c r="S150" s="2"/>
      <c r="V150" s="2"/>
      <c r="AI150" s="40"/>
    </row>
    <row r="151" spans="2:35" ht="14.25" customHeight="1" x14ac:dyDescent="0.2">
      <c r="E151" s="21"/>
      <c r="F151" s="21"/>
      <c r="H151" s="31"/>
      <c r="M151" s="31"/>
      <c r="N151" s="6"/>
      <c r="O151" s="5"/>
      <c r="Q151" s="2"/>
      <c r="R151" s="2"/>
      <c r="S151" s="2"/>
      <c r="V151" s="2"/>
      <c r="AI151" s="40"/>
    </row>
    <row r="152" spans="2:35" ht="14.25" customHeight="1" x14ac:dyDescent="0.2">
      <c r="B152" s="31"/>
      <c r="F152" s="31"/>
      <c r="G152" s="31"/>
      <c r="H152" s="31"/>
      <c r="M152" s="31"/>
      <c r="N152" s="6"/>
      <c r="O152" s="5"/>
      <c r="AI152" s="40"/>
    </row>
    <row r="153" spans="2:35" ht="14.25" customHeight="1" x14ac:dyDescent="0.2">
      <c r="B153" s="31"/>
      <c r="F153" s="31"/>
      <c r="G153" s="31"/>
      <c r="H153" s="31"/>
      <c r="M153" s="31"/>
      <c r="O153" s="5"/>
      <c r="AI153" s="40"/>
    </row>
    <row r="154" spans="2:35" ht="14.25" customHeight="1" x14ac:dyDescent="0.2">
      <c r="B154" s="31"/>
      <c r="F154" s="31"/>
      <c r="G154" s="31"/>
      <c r="H154" s="31"/>
      <c r="M154" s="31"/>
      <c r="O154" s="5"/>
      <c r="AI154" s="40"/>
    </row>
    <row r="155" spans="2:35" ht="14.25" customHeight="1" x14ac:dyDescent="0.2">
      <c r="B155" s="31"/>
      <c r="F155" s="31"/>
      <c r="G155" s="31"/>
      <c r="H155" s="31"/>
      <c r="M155" s="31"/>
      <c r="N155" s="6"/>
      <c r="O155" s="2"/>
      <c r="AI155" s="40"/>
    </row>
    <row r="156" spans="2:35" ht="14.25" customHeight="1" x14ac:dyDescent="0.2">
      <c r="B156" s="31"/>
      <c r="F156" s="31"/>
      <c r="G156" s="31"/>
      <c r="H156" s="31"/>
    </row>
    <row r="157" spans="2:35" ht="14.25" customHeight="1" x14ac:dyDescent="0.2">
      <c r="B157" s="31"/>
      <c r="F157" s="31"/>
      <c r="G157" s="31"/>
      <c r="H157" s="31"/>
      <c r="AI157" s="40"/>
    </row>
    <row r="158" spans="2:35" ht="14.25" customHeight="1" x14ac:dyDescent="0.2">
      <c r="B158" s="31"/>
      <c r="F158" s="31"/>
      <c r="G158" s="31"/>
      <c r="H158" s="31"/>
      <c r="AI158" s="40"/>
    </row>
    <row r="159" spans="2:35" ht="14.25" customHeight="1" x14ac:dyDescent="0.2">
      <c r="B159" s="31"/>
      <c r="F159" s="31"/>
      <c r="G159" s="31"/>
      <c r="H159" s="31"/>
      <c r="AI159" s="40"/>
    </row>
    <row r="160" spans="2:35" ht="14.25" customHeight="1" x14ac:dyDescent="0.2">
      <c r="E160" s="21"/>
      <c r="F160" s="21"/>
      <c r="AI160" s="40"/>
    </row>
    <row r="161" spans="2:35" ht="14.25" customHeight="1" x14ac:dyDescent="0.2">
      <c r="E161" s="21"/>
      <c r="F161" s="21"/>
      <c r="AI161" s="40"/>
    </row>
    <row r="162" spans="2:35" ht="14.25" customHeight="1" x14ac:dyDescent="0.2">
      <c r="B162" s="31"/>
      <c r="F162" s="31"/>
      <c r="G162" s="31"/>
      <c r="AI162" s="40"/>
    </row>
    <row r="163" spans="2:35" ht="14.25" customHeight="1" x14ac:dyDescent="0.2">
      <c r="B163" s="31"/>
      <c r="F163" s="31"/>
      <c r="G163" s="31"/>
      <c r="AI163" s="40"/>
    </row>
    <row r="164" spans="2:35" ht="14.25" customHeight="1" x14ac:dyDescent="0.2">
      <c r="B164" s="31"/>
      <c r="F164" s="31"/>
      <c r="G164" s="31"/>
      <c r="AI164" s="40"/>
    </row>
    <row r="165" spans="2:35" ht="14.25" customHeight="1" x14ac:dyDescent="0.2">
      <c r="B165" s="31"/>
      <c r="F165" s="31"/>
      <c r="G165" s="31"/>
      <c r="AI165" s="40"/>
    </row>
    <row r="166" spans="2:35" ht="14.25" customHeight="1" x14ac:dyDescent="0.2">
      <c r="E166" s="21"/>
      <c r="F166" s="21"/>
      <c r="AI166" s="40"/>
    </row>
    <row r="167" spans="2:35" ht="14.25" customHeight="1" x14ac:dyDescent="0.2">
      <c r="E167" s="21"/>
      <c r="F167" s="21"/>
      <c r="AI167" s="40"/>
    </row>
    <row r="168" spans="2:35" ht="14.25" customHeight="1" x14ac:dyDescent="0.2">
      <c r="E168" s="21"/>
      <c r="F168" s="21"/>
      <c r="AI168" s="40"/>
    </row>
    <row r="169" spans="2:35" ht="14.25" customHeight="1" x14ac:dyDescent="0.2">
      <c r="E169" s="21"/>
      <c r="F169" s="21"/>
      <c r="AI169" s="40"/>
    </row>
    <row r="170" spans="2:35" ht="14.25" customHeight="1" x14ac:dyDescent="0.2">
      <c r="E170" s="21"/>
      <c r="F170" s="21"/>
      <c r="AI170" s="40"/>
    </row>
    <row r="171" spans="2:35" ht="14.25" customHeight="1" x14ac:dyDescent="0.2">
      <c r="E171" s="21"/>
      <c r="F171" s="21"/>
      <c r="AI171" s="40"/>
    </row>
    <row r="172" spans="2:35" ht="14.25" customHeight="1" x14ac:dyDescent="0.2">
      <c r="E172" s="21"/>
      <c r="F172" s="21"/>
      <c r="AI172" s="40"/>
    </row>
    <row r="173" spans="2:35" ht="14.25" customHeight="1" x14ac:dyDescent="0.2">
      <c r="E173" s="21"/>
      <c r="F173" s="21"/>
    </row>
    <row r="174" spans="2:35" ht="14.25" customHeight="1" x14ac:dyDescent="0.2">
      <c r="E174" s="21"/>
      <c r="F174" s="21"/>
      <c r="AI174" s="40"/>
    </row>
    <row r="175" spans="2:35" ht="14.25" customHeight="1" x14ac:dyDescent="0.2">
      <c r="E175" s="21"/>
      <c r="F175" s="21"/>
    </row>
    <row r="176" spans="2:35" ht="14.25" customHeight="1" x14ac:dyDescent="0.2">
      <c r="E176" s="21"/>
      <c r="F176" s="21"/>
    </row>
    <row r="177" spans="5:6" ht="14.25" customHeight="1" x14ac:dyDescent="0.2">
      <c r="E177" s="21"/>
      <c r="F177" s="21"/>
    </row>
    <row r="178" spans="5:6" ht="14.25" customHeight="1" x14ac:dyDescent="0.2">
      <c r="E178" s="21"/>
      <c r="F178" s="21"/>
    </row>
    <row r="179" spans="5:6" ht="14.25" customHeight="1" x14ac:dyDescent="0.2">
      <c r="E179" s="21"/>
      <c r="F179" s="21"/>
    </row>
    <row r="180" spans="5:6" ht="14.25" customHeight="1" x14ac:dyDescent="0.2">
      <c r="E180" s="21"/>
      <c r="F180" s="21"/>
    </row>
    <row r="181" spans="5:6" ht="14.25" customHeight="1" x14ac:dyDescent="0.2">
      <c r="E181" s="21"/>
      <c r="F181" s="21"/>
    </row>
    <row r="182" spans="5:6" ht="14.25" customHeight="1" x14ac:dyDescent="0.2">
      <c r="E182" s="21"/>
      <c r="F182" s="21"/>
    </row>
    <row r="183" spans="5:6" ht="14.25" customHeight="1" x14ac:dyDescent="0.2">
      <c r="E183" s="21"/>
      <c r="F183" s="21"/>
    </row>
    <row r="184" spans="5:6" ht="14.25" customHeight="1" x14ac:dyDescent="0.2">
      <c r="E184" s="21"/>
      <c r="F184" s="21"/>
    </row>
    <row r="185" spans="5:6" ht="14.25" customHeight="1" x14ac:dyDescent="0.2">
      <c r="E185" s="21"/>
      <c r="F185" s="21"/>
    </row>
    <row r="186" spans="5:6" ht="14.25" customHeight="1" x14ac:dyDescent="0.2">
      <c r="E186" s="21"/>
      <c r="F186" s="21"/>
    </row>
    <row r="187" spans="5:6" ht="14.25" customHeight="1" x14ac:dyDescent="0.2">
      <c r="E187" s="21"/>
      <c r="F187" s="21"/>
    </row>
    <row r="188" spans="5:6" ht="14.25" customHeight="1" x14ac:dyDescent="0.2">
      <c r="E188" s="21"/>
      <c r="F188" s="21"/>
    </row>
    <row r="189" spans="5:6" ht="14.25" customHeight="1" x14ac:dyDescent="0.2">
      <c r="E189" s="21"/>
      <c r="F189" s="21"/>
    </row>
    <row r="190" spans="5:6" ht="14.25" customHeight="1" x14ac:dyDescent="0.2">
      <c r="E190" s="21"/>
      <c r="F190" s="21"/>
    </row>
    <row r="192" spans="5:6" ht="14.25" customHeight="1" x14ac:dyDescent="0.2">
      <c r="E192" s="21"/>
      <c r="F192" s="21"/>
    </row>
    <row r="193" spans="5:6" ht="14.25" customHeight="1" x14ac:dyDescent="0.2">
      <c r="E193" s="21"/>
      <c r="F193" s="21"/>
    </row>
    <row r="194" spans="5:6" ht="14.25" customHeight="1" x14ac:dyDescent="0.2">
      <c r="E194" s="21"/>
      <c r="F194" s="21"/>
    </row>
    <row r="195" spans="5:6" ht="14.25" customHeight="1" x14ac:dyDescent="0.2">
      <c r="E195" s="21"/>
      <c r="F195" s="21"/>
    </row>
    <row r="196" spans="5:6" ht="14.25" customHeight="1" x14ac:dyDescent="0.2">
      <c r="E196" s="21"/>
      <c r="F196" s="21"/>
    </row>
    <row r="197" spans="5:6" ht="14.25" customHeight="1" x14ac:dyDescent="0.2">
      <c r="E197" s="21"/>
      <c r="F197" s="21"/>
    </row>
    <row r="198" spans="5:6" ht="14.25" customHeight="1" x14ac:dyDescent="0.2">
      <c r="E198" s="21"/>
      <c r="F198" s="21"/>
    </row>
    <row r="199" spans="5:6" ht="14.25" customHeight="1" x14ac:dyDescent="0.2">
      <c r="E199" s="21"/>
      <c r="F199" s="21"/>
    </row>
    <row r="200" spans="5:6" ht="14.25" customHeight="1" x14ac:dyDescent="0.2">
      <c r="E200" s="21"/>
      <c r="F200" s="21"/>
    </row>
    <row r="201" spans="5:6" ht="14.25" customHeight="1" x14ac:dyDescent="0.2">
      <c r="E201" s="21"/>
      <c r="F201" s="21"/>
    </row>
    <row r="202" spans="5:6" ht="14.25" customHeight="1" x14ac:dyDescent="0.2">
      <c r="E202" s="21"/>
      <c r="F202" s="21"/>
    </row>
    <row r="203" spans="5:6" ht="14.25" customHeight="1" x14ac:dyDescent="0.2">
      <c r="E203" s="21"/>
      <c r="F203" s="21"/>
    </row>
    <row r="204" spans="5:6" ht="14.25" customHeight="1" x14ac:dyDescent="0.2">
      <c r="E204" s="21"/>
      <c r="F204" s="21"/>
    </row>
    <row r="205" spans="5:6" ht="14.25" customHeight="1" x14ac:dyDescent="0.2">
      <c r="E205" s="21"/>
      <c r="F205" s="21"/>
    </row>
    <row r="206" spans="5:6" ht="14.25" customHeight="1" x14ac:dyDescent="0.2">
      <c r="E206" s="21"/>
      <c r="F206" s="21"/>
    </row>
    <row r="207" spans="5:6" ht="14.25" customHeight="1" x14ac:dyDescent="0.2">
      <c r="E207" s="21"/>
      <c r="F207" s="21"/>
    </row>
    <row r="209" spans="5:6" ht="14.25" customHeight="1" x14ac:dyDescent="0.2">
      <c r="E209" s="21"/>
      <c r="F209" s="21"/>
    </row>
  </sheetData>
  <mergeCells count="36">
    <mergeCell ref="Q54:R54"/>
    <mergeCell ref="L13:M13"/>
    <mergeCell ref="Q3:R3"/>
    <mergeCell ref="A1:W1"/>
    <mergeCell ref="L56:M56"/>
    <mergeCell ref="S13:T13"/>
    <mergeCell ref="B43:C43"/>
    <mergeCell ref="B23:C23"/>
    <mergeCell ref="D23:E23"/>
    <mergeCell ref="B33:C33"/>
    <mergeCell ref="J3:K3"/>
    <mergeCell ref="L3:M3"/>
    <mergeCell ref="J13:K13"/>
    <mergeCell ref="J56:K56"/>
    <mergeCell ref="Q13:R13"/>
    <mergeCell ref="Q23:R23"/>
    <mergeCell ref="S3:T3"/>
    <mergeCell ref="B53:C53"/>
    <mergeCell ref="J24:K24"/>
    <mergeCell ref="J35:K35"/>
    <mergeCell ref="J45:K45"/>
    <mergeCell ref="S23:T23"/>
    <mergeCell ref="S33:T33"/>
    <mergeCell ref="S43:T43"/>
    <mergeCell ref="Q33:R33"/>
    <mergeCell ref="Q43:R43"/>
    <mergeCell ref="B3:C3"/>
    <mergeCell ref="D3:E3"/>
    <mergeCell ref="B13:C13"/>
    <mergeCell ref="X53:Y53"/>
    <mergeCell ref="X63:Y63"/>
    <mergeCell ref="X13:Y13"/>
    <mergeCell ref="X3:Y3"/>
    <mergeCell ref="X23:Y23"/>
    <mergeCell ref="X33:Y33"/>
    <mergeCell ref="X43:Y43"/>
  </mergeCells>
  <pageMargins left="0.70866141732283472" right="0.31496062992125984" top="0.35433070866141736" bottom="0.35433070866141736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9"/>
  <sheetViews>
    <sheetView zoomScale="60" zoomScaleNormal="60" workbookViewId="0">
      <selection activeCell="B20" sqref="B20"/>
    </sheetView>
  </sheetViews>
  <sheetFormatPr defaultRowHeight="14.25" customHeight="1" x14ac:dyDescent="0.2"/>
  <cols>
    <col min="1" max="1" width="7.28515625" style="31" customWidth="1"/>
    <col min="2" max="2" width="3.28515625" style="3" customWidth="1"/>
    <col min="3" max="3" width="3.85546875" style="31" customWidth="1"/>
    <col min="4" max="4" width="23.85546875" style="31" customWidth="1"/>
    <col min="5" max="6" width="7.28515625" style="2" customWidth="1"/>
    <col min="7" max="7" width="7.5703125" style="2" customWidth="1"/>
    <col min="8" max="8" width="8" style="2" customWidth="1"/>
    <col min="9" max="9" width="9.140625" style="31" customWidth="1"/>
    <col min="10" max="10" width="3" style="3" customWidth="1"/>
    <col min="11" max="11" width="3.85546875" style="31" customWidth="1"/>
    <col min="12" max="12" width="23.7109375" style="31" customWidth="1"/>
    <col min="13" max="14" width="7.140625" style="2" customWidth="1"/>
    <col min="15" max="15" width="8.42578125" style="31" customWidth="1"/>
    <col min="16" max="16" width="8.140625" style="31" customWidth="1"/>
    <col min="17" max="17" width="7" style="2" customWidth="1"/>
    <col min="18" max="18" width="3.140625" style="3" customWidth="1"/>
    <col min="19" max="19" width="3.85546875" style="31" customWidth="1"/>
    <col min="20" max="20" width="23.7109375" style="31" customWidth="1"/>
    <col min="21" max="22" width="7.140625" style="2" customWidth="1"/>
    <col min="23" max="23" width="8.28515625" style="31" customWidth="1"/>
    <col min="24" max="24" width="7.5703125" style="2" customWidth="1"/>
    <col min="25" max="25" width="7.140625" style="2" customWidth="1"/>
    <col min="26" max="26" width="3.140625" style="3" customWidth="1"/>
    <col min="27" max="27" width="3.85546875" style="31" customWidth="1"/>
    <col min="28" max="28" width="23.7109375" style="31" customWidth="1"/>
    <col min="29" max="30" width="7.140625" style="2" customWidth="1"/>
    <col min="31" max="31" width="7.5703125" style="31" customWidth="1"/>
    <col min="32" max="32" width="7.140625" style="31" customWidth="1"/>
    <col min="33" max="33" width="5.140625" style="31" customWidth="1"/>
    <col min="34" max="16384" width="9.140625" style="31"/>
  </cols>
  <sheetData>
    <row r="1" spans="1:38" ht="21.75" customHeight="1" x14ac:dyDescent="0.3">
      <c r="B1" s="227" t="s">
        <v>233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41"/>
      <c r="Z1" s="41"/>
      <c r="AA1" s="2"/>
      <c r="AB1" s="3"/>
      <c r="AC1" s="31"/>
      <c r="AD1" s="31"/>
      <c r="AE1" s="5"/>
      <c r="AF1" s="6"/>
      <c r="AG1" s="6"/>
    </row>
    <row r="2" spans="1:38" ht="14.25" customHeight="1" x14ac:dyDescent="0.2">
      <c r="AF2" s="2"/>
      <c r="AG2" s="2"/>
    </row>
    <row r="3" spans="1:38" ht="14.25" customHeight="1" x14ac:dyDescent="0.25">
      <c r="B3" s="223">
        <v>0.39583333333333331</v>
      </c>
      <c r="C3" s="224"/>
      <c r="D3" s="32" t="s">
        <v>234</v>
      </c>
      <c r="E3" s="12"/>
      <c r="F3" s="12"/>
      <c r="G3" s="9" t="s">
        <v>169</v>
      </c>
      <c r="H3" s="10" t="s">
        <v>170</v>
      </c>
      <c r="J3" s="223">
        <v>0.4375</v>
      </c>
      <c r="K3" s="224"/>
      <c r="L3" s="32" t="s">
        <v>235</v>
      </c>
      <c r="M3" s="12"/>
      <c r="N3" s="12"/>
      <c r="O3" s="9" t="s">
        <v>169</v>
      </c>
      <c r="P3" s="10" t="s">
        <v>170</v>
      </c>
      <c r="R3" s="223">
        <v>0.4826388888888889</v>
      </c>
      <c r="S3" s="224"/>
      <c r="T3" s="32" t="s">
        <v>236</v>
      </c>
      <c r="U3" s="12"/>
      <c r="V3" s="12"/>
      <c r="W3" s="9" t="s">
        <v>169</v>
      </c>
      <c r="Y3" s="6"/>
      <c r="AF3" s="98"/>
      <c r="AG3" s="98"/>
      <c r="AH3" s="98"/>
      <c r="AI3" s="98"/>
      <c r="AJ3" s="98"/>
      <c r="AK3" s="98"/>
      <c r="AL3" s="98"/>
    </row>
    <row r="4" spans="1:38" ht="14.25" customHeight="1" x14ac:dyDescent="0.25">
      <c r="B4" s="14">
        <v>1</v>
      </c>
      <c r="C4" s="164">
        <v>72</v>
      </c>
      <c r="D4" s="164" t="s">
        <v>86</v>
      </c>
      <c r="E4" s="186" t="s">
        <v>25</v>
      </c>
      <c r="F4" s="186" t="s">
        <v>174</v>
      </c>
      <c r="G4" s="164" t="str">
        <f>"25.64"</f>
        <v>25.64</v>
      </c>
      <c r="H4" s="186" t="s">
        <v>230</v>
      </c>
      <c r="J4" s="14">
        <v>1</v>
      </c>
      <c r="K4" s="164">
        <v>48</v>
      </c>
      <c r="L4" s="164" t="s">
        <v>57</v>
      </c>
      <c r="M4" s="186" t="s">
        <v>13</v>
      </c>
      <c r="N4" s="186" t="s">
        <v>58</v>
      </c>
      <c r="O4" s="164" t="str">
        <f>"27.98"</f>
        <v>27.98</v>
      </c>
      <c r="P4" s="186" t="s">
        <v>237</v>
      </c>
      <c r="R4" s="14">
        <v>1</v>
      </c>
      <c r="S4" s="164">
        <v>56</v>
      </c>
      <c r="T4" s="164" t="s">
        <v>66</v>
      </c>
      <c r="U4" s="186" t="s">
        <v>13</v>
      </c>
      <c r="V4" s="186" t="s">
        <v>174</v>
      </c>
      <c r="W4" s="164" t="str">
        <f>"1:54.47"</f>
        <v>1:54.47</v>
      </c>
      <c r="Y4" s="6"/>
      <c r="AF4" s="98"/>
      <c r="AG4" s="98"/>
      <c r="AH4" s="98"/>
      <c r="AI4" s="98"/>
      <c r="AJ4" s="98"/>
      <c r="AK4" s="98"/>
      <c r="AL4" s="98"/>
    </row>
    <row r="5" spans="1:38" ht="14.25" customHeight="1" x14ac:dyDescent="0.25">
      <c r="B5" s="14">
        <v>2</v>
      </c>
      <c r="C5" s="164">
        <v>76</v>
      </c>
      <c r="D5" s="164" t="s">
        <v>90</v>
      </c>
      <c r="E5" s="186" t="s">
        <v>25</v>
      </c>
      <c r="F5" s="186" t="s">
        <v>91</v>
      </c>
      <c r="G5" s="164" t="str">
        <f>"29.87"</f>
        <v>29.87</v>
      </c>
      <c r="H5" s="10"/>
      <c r="J5" s="14">
        <v>2</v>
      </c>
      <c r="K5" s="164">
        <v>80</v>
      </c>
      <c r="L5" s="164" t="s">
        <v>96</v>
      </c>
      <c r="M5" s="186" t="s">
        <v>25</v>
      </c>
      <c r="N5" s="186" t="s">
        <v>174</v>
      </c>
      <c r="O5" s="164" t="str">
        <f>"28.89"</f>
        <v>28.89</v>
      </c>
      <c r="P5" s="10"/>
      <c r="R5" s="14">
        <v>2</v>
      </c>
      <c r="S5" s="164">
        <v>77</v>
      </c>
      <c r="T5" s="164" t="s">
        <v>92</v>
      </c>
      <c r="U5" s="186" t="s">
        <v>25</v>
      </c>
      <c r="V5" s="186" t="s">
        <v>93</v>
      </c>
      <c r="W5" s="164" t="str">
        <f>"1:57.45"</f>
        <v>1:57.45</v>
      </c>
      <c r="Y5" s="6"/>
      <c r="AF5" s="98"/>
      <c r="AG5" s="98"/>
      <c r="AH5" s="98"/>
      <c r="AI5" s="98"/>
      <c r="AJ5" s="98"/>
      <c r="AK5" s="98"/>
      <c r="AL5" s="98"/>
    </row>
    <row r="6" spans="1:38" ht="14.25" customHeight="1" x14ac:dyDescent="0.25">
      <c r="B6" s="14">
        <v>3</v>
      </c>
      <c r="C6" s="164">
        <v>63</v>
      </c>
      <c r="D6" s="164" t="s">
        <v>77</v>
      </c>
      <c r="E6" s="186" t="s">
        <v>38</v>
      </c>
      <c r="F6" s="186" t="s">
        <v>174</v>
      </c>
      <c r="G6" s="164" t="str">
        <f>"29.87"</f>
        <v>29.87</v>
      </c>
      <c r="H6" s="10"/>
      <c r="J6" s="14">
        <v>3</v>
      </c>
      <c r="K6" s="164">
        <v>75</v>
      </c>
      <c r="L6" s="164" t="s">
        <v>89</v>
      </c>
      <c r="M6" s="186" t="s">
        <v>25</v>
      </c>
      <c r="N6" s="186" t="s">
        <v>174</v>
      </c>
      <c r="O6" s="164" t="str">
        <f>"29.96"</f>
        <v>29.96</v>
      </c>
      <c r="P6" s="10"/>
      <c r="R6" s="14">
        <v>3</v>
      </c>
      <c r="S6" s="164">
        <v>70</v>
      </c>
      <c r="T6" s="164" t="s">
        <v>84</v>
      </c>
      <c r="U6" s="186" t="s">
        <v>25</v>
      </c>
      <c r="V6" s="186" t="s">
        <v>174</v>
      </c>
      <c r="W6" s="164" t="str">
        <f>"1:57.75"</f>
        <v>1:57.75</v>
      </c>
      <c r="Y6" s="6"/>
      <c r="AF6" s="98"/>
      <c r="AG6" s="98"/>
      <c r="AH6" s="98"/>
      <c r="AI6" s="98"/>
      <c r="AJ6" s="98"/>
      <c r="AK6" s="98"/>
      <c r="AL6" s="98"/>
    </row>
    <row r="7" spans="1:38" ht="14.25" customHeight="1" x14ac:dyDescent="0.25">
      <c r="B7" s="14">
        <v>4</v>
      </c>
      <c r="C7" s="164">
        <v>81</v>
      </c>
      <c r="D7" s="164" t="s">
        <v>97</v>
      </c>
      <c r="E7" s="186" t="s">
        <v>25</v>
      </c>
      <c r="F7" s="186" t="s">
        <v>174</v>
      </c>
      <c r="G7" s="164" t="str">
        <f>"31.54"</f>
        <v>31.54</v>
      </c>
      <c r="H7" s="10"/>
      <c r="J7" s="14">
        <v>4</v>
      </c>
      <c r="K7" s="164">
        <v>40</v>
      </c>
      <c r="L7" s="164" t="s">
        <v>49</v>
      </c>
      <c r="M7" s="186" t="s">
        <v>13</v>
      </c>
      <c r="N7" s="186" t="s">
        <v>174</v>
      </c>
      <c r="O7" s="164" t="str">
        <f>"30.39"</f>
        <v>30.39</v>
      </c>
      <c r="P7" s="10"/>
      <c r="R7" s="14">
        <v>4</v>
      </c>
      <c r="S7" s="164">
        <v>73</v>
      </c>
      <c r="T7" s="164" t="s">
        <v>87</v>
      </c>
      <c r="U7" s="186" t="s">
        <v>25</v>
      </c>
      <c r="V7" s="186" t="s">
        <v>24</v>
      </c>
      <c r="W7" s="164" t="str">
        <f>"1:58.61"</f>
        <v>1:58.61</v>
      </c>
      <c r="Y7" s="6"/>
      <c r="AF7" s="98"/>
      <c r="AG7" s="98"/>
      <c r="AH7" s="98"/>
      <c r="AI7" s="98"/>
      <c r="AJ7" s="98"/>
      <c r="AK7" s="98"/>
      <c r="AL7" s="98"/>
    </row>
    <row r="8" spans="1:38" ht="14.25" customHeight="1" x14ac:dyDescent="0.25">
      <c r="B8" s="14">
        <v>5</v>
      </c>
      <c r="C8" s="164">
        <v>46</v>
      </c>
      <c r="D8" s="164" t="s">
        <v>55</v>
      </c>
      <c r="E8" s="186" t="s">
        <v>13</v>
      </c>
      <c r="F8" s="186" t="s">
        <v>174</v>
      </c>
      <c r="G8" s="164" t="str">
        <f>"33.17"</f>
        <v>33.17</v>
      </c>
      <c r="H8" s="10"/>
      <c r="J8" s="14">
        <v>5</v>
      </c>
      <c r="K8" s="164">
        <v>55</v>
      </c>
      <c r="L8" s="164" t="s">
        <v>65</v>
      </c>
      <c r="M8" s="186" t="s">
        <v>13</v>
      </c>
      <c r="N8" s="186" t="s">
        <v>174</v>
      </c>
      <c r="O8" s="164" t="str">
        <f>"33.86"</f>
        <v>33.86</v>
      </c>
      <c r="P8" s="10"/>
      <c r="R8" s="14">
        <v>5</v>
      </c>
      <c r="S8" s="164">
        <v>40</v>
      </c>
      <c r="T8" s="164" t="s">
        <v>49</v>
      </c>
      <c r="U8" s="186" t="s">
        <v>13</v>
      </c>
      <c r="V8" s="186" t="s">
        <v>174</v>
      </c>
      <c r="W8" s="164" t="str">
        <f>"1:58.64"</f>
        <v>1:58.64</v>
      </c>
      <c r="Y8" s="6"/>
      <c r="AF8" s="98"/>
      <c r="AG8" s="98"/>
      <c r="AH8" s="98"/>
      <c r="AI8" s="98"/>
      <c r="AJ8" s="98"/>
      <c r="AK8" s="98"/>
      <c r="AL8" s="98"/>
    </row>
    <row r="9" spans="1:38" ht="14.25" customHeight="1" x14ac:dyDescent="0.25">
      <c r="B9" s="14">
        <v>6</v>
      </c>
      <c r="C9" s="164">
        <v>42</v>
      </c>
      <c r="D9" s="164" t="s">
        <v>51</v>
      </c>
      <c r="E9" s="186" t="s">
        <v>13</v>
      </c>
      <c r="F9" s="186" t="s">
        <v>174</v>
      </c>
      <c r="G9" s="164" t="str">
        <f>"34.65"</f>
        <v>34.65</v>
      </c>
      <c r="H9" s="10"/>
      <c r="J9" s="14">
        <v>6</v>
      </c>
      <c r="K9" s="164">
        <v>37</v>
      </c>
      <c r="L9" s="164" t="s">
        <v>46</v>
      </c>
      <c r="M9" s="186" t="s">
        <v>8</v>
      </c>
      <c r="N9" s="186" t="s">
        <v>174</v>
      </c>
      <c r="O9" s="164" t="str">
        <f>"36.01"</f>
        <v>36.01</v>
      </c>
      <c r="P9" s="10"/>
      <c r="R9" s="14">
        <v>6</v>
      </c>
      <c r="S9" s="164">
        <v>39</v>
      </c>
      <c r="T9" s="164" t="s">
        <v>48</v>
      </c>
      <c r="U9" s="186" t="s">
        <v>13</v>
      </c>
      <c r="V9" s="186" t="s">
        <v>174</v>
      </c>
      <c r="W9" s="164" t="str">
        <f>"2:02.64"</f>
        <v>2:02.64</v>
      </c>
      <c r="Y9" s="6"/>
      <c r="AF9" s="98"/>
      <c r="AG9" s="98"/>
      <c r="AH9" s="98"/>
      <c r="AI9" s="98"/>
      <c r="AJ9" s="98"/>
      <c r="AK9" s="98"/>
      <c r="AL9" s="98"/>
    </row>
    <row r="10" spans="1:38" ht="14.25" customHeight="1" x14ac:dyDescent="0.25">
      <c r="A10" s="35"/>
      <c r="B10" s="14">
        <v>7</v>
      </c>
      <c r="C10" s="164">
        <v>51</v>
      </c>
      <c r="D10" s="164" t="s">
        <v>61</v>
      </c>
      <c r="E10" s="186" t="s">
        <v>13</v>
      </c>
      <c r="F10" s="186" t="s">
        <v>174</v>
      </c>
      <c r="G10" s="164" t="str">
        <f>"40.56"</f>
        <v>40.56</v>
      </c>
      <c r="H10" s="10"/>
      <c r="J10" s="14">
        <v>7</v>
      </c>
      <c r="K10" s="164">
        <v>50</v>
      </c>
      <c r="L10" s="164" t="s">
        <v>60</v>
      </c>
      <c r="M10" s="186" t="s">
        <v>13</v>
      </c>
      <c r="N10" s="186" t="s">
        <v>174</v>
      </c>
      <c r="O10" s="164" t="str">
        <f>"37.48"</f>
        <v>37.48</v>
      </c>
      <c r="P10" s="10"/>
      <c r="R10" s="14">
        <v>7</v>
      </c>
      <c r="S10" s="164">
        <v>64</v>
      </c>
      <c r="T10" s="164" t="s">
        <v>78</v>
      </c>
      <c r="U10" s="186" t="s">
        <v>38</v>
      </c>
      <c r="V10" s="186" t="s">
        <v>174</v>
      </c>
      <c r="W10" s="164" t="s">
        <v>238</v>
      </c>
      <c r="Y10" s="6"/>
      <c r="AF10" s="98"/>
      <c r="AG10" s="98"/>
      <c r="AH10" s="98"/>
      <c r="AI10" s="98"/>
      <c r="AJ10" s="98"/>
      <c r="AK10" s="98"/>
      <c r="AL10" s="98"/>
    </row>
    <row r="11" spans="1:38" ht="14.25" customHeight="1" x14ac:dyDescent="0.25">
      <c r="B11" s="14">
        <v>8</v>
      </c>
      <c r="C11" s="164">
        <v>30</v>
      </c>
      <c r="D11" s="164" t="s">
        <v>108</v>
      </c>
      <c r="E11" s="186" t="s">
        <v>25</v>
      </c>
      <c r="F11" s="186" t="s">
        <v>174</v>
      </c>
      <c r="G11" s="9" t="s">
        <v>186</v>
      </c>
      <c r="H11" s="10"/>
      <c r="J11" s="14">
        <v>8</v>
      </c>
      <c r="K11" s="164">
        <v>88</v>
      </c>
      <c r="L11" s="164" t="s">
        <v>105</v>
      </c>
      <c r="M11" s="186" t="s">
        <v>25</v>
      </c>
      <c r="N11" s="186" t="s">
        <v>174</v>
      </c>
      <c r="O11" s="164" t="str">
        <f>"51.42"</f>
        <v>51.42</v>
      </c>
      <c r="P11" s="10"/>
      <c r="R11" s="14">
        <v>8</v>
      </c>
      <c r="S11" s="164">
        <v>61</v>
      </c>
      <c r="T11" s="164" t="s">
        <v>74</v>
      </c>
      <c r="U11" s="186" t="s">
        <v>38</v>
      </c>
      <c r="V11" s="186" t="s">
        <v>75</v>
      </c>
      <c r="W11" s="164" t="s">
        <v>238</v>
      </c>
      <c r="Y11" s="6"/>
      <c r="AF11" s="98"/>
      <c r="AG11" s="98"/>
      <c r="AH11" s="98"/>
      <c r="AI11" s="98"/>
      <c r="AJ11" s="98"/>
      <c r="AK11" s="98"/>
      <c r="AL11" s="98"/>
    </row>
    <row r="12" spans="1:38" ht="14.25" customHeight="1" x14ac:dyDescent="0.25">
      <c r="A12" s="2"/>
      <c r="B12" s="7"/>
      <c r="C12" s="42"/>
      <c r="D12" s="42"/>
      <c r="E12" s="8"/>
      <c r="F12" s="8"/>
      <c r="G12" s="8"/>
      <c r="H12" s="8"/>
      <c r="R12" s="31"/>
      <c r="U12" s="31"/>
      <c r="V12" s="31"/>
      <c r="Y12" s="31"/>
      <c r="AF12" s="98"/>
      <c r="AG12" s="98"/>
      <c r="AH12" s="98"/>
      <c r="AI12" s="98"/>
      <c r="AJ12" s="98"/>
      <c r="AK12" s="98"/>
      <c r="AL12" s="98"/>
    </row>
    <row r="13" spans="1:38" ht="14.25" customHeight="1" x14ac:dyDescent="0.25">
      <c r="A13" s="2"/>
      <c r="B13" s="223">
        <v>0.40277777777777773</v>
      </c>
      <c r="C13" s="224"/>
      <c r="D13" s="32" t="s">
        <v>239</v>
      </c>
      <c r="E13" s="12"/>
      <c r="F13" s="12"/>
      <c r="G13" s="9" t="s">
        <v>169</v>
      </c>
      <c r="H13" s="10" t="s">
        <v>170</v>
      </c>
      <c r="J13" s="223">
        <v>0.44444444444444442</v>
      </c>
      <c r="K13" s="224"/>
      <c r="L13" s="32" t="s">
        <v>240</v>
      </c>
      <c r="M13" s="12"/>
      <c r="N13" s="12"/>
      <c r="O13" s="9" t="s">
        <v>169</v>
      </c>
      <c r="P13" s="10" t="s">
        <v>170</v>
      </c>
      <c r="Q13" s="31"/>
      <c r="R13" s="223">
        <v>0.48958333333333331</v>
      </c>
      <c r="S13" s="224"/>
      <c r="T13" s="32" t="s">
        <v>241</v>
      </c>
      <c r="U13" s="12"/>
      <c r="V13" s="12"/>
      <c r="W13" s="9" t="s">
        <v>169</v>
      </c>
      <c r="Y13" s="6"/>
      <c r="AF13" s="98"/>
      <c r="AG13" s="98"/>
      <c r="AH13" s="98"/>
      <c r="AI13" s="98"/>
      <c r="AJ13" s="98"/>
      <c r="AK13" s="98"/>
      <c r="AL13" s="98"/>
    </row>
    <row r="14" spans="1:38" ht="14.25" customHeight="1" x14ac:dyDescent="0.25">
      <c r="A14" s="2"/>
      <c r="B14" s="14">
        <v>1</v>
      </c>
      <c r="C14" s="164">
        <v>62</v>
      </c>
      <c r="D14" s="164" t="s">
        <v>76</v>
      </c>
      <c r="E14" s="186" t="s">
        <v>38</v>
      </c>
      <c r="F14" s="186" t="s">
        <v>174</v>
      </c>
      <c r="G14" s="164" t="str">
        <f>"28.92"</f>
        <v>28.92</v>
      </c>
      <c r="H14" s="186" t="s">
        <v>242</v>
      </c>
      <c r="J14" s="14">
        <v>1</v>
      </c>
      <c r="K14" s="164">
        <v>16</v>
      </c>
      <c r="L14" s="164" t="s">
        <v>29</v>
      </c>
      <c r="M14" s="186" t="s">
        <v>25</v>
      </c>
      <c r="N14" s="186" t="s">
        <v>174</v>
      </c>
      <c r="O14" s="164" t="str">
        <f>"30.74"</f>
        <v>30.74</v>
      </c>
      <c r="P14" s="186" t="s">
        <v>243</v>
      </c>
      <c r="Q14" s="31"/>
      <c r="R14" s="14">
        <v>1</v>
      </c>
      <c r="S14" s="164">
        <v>52</v>
      </c>
      <c r="T14" s="164" t="s">
        <v>62</v>
      </c>
      <c r="U14" s="186" t="s">
        <v>13</v>
      </c>
      <c r="V14" s="186" t="s">
        <v>174</v>
      </c>
      <c r="W14" s="164" t="str">
        <f>"1:48.06"</f>
        <v>1:48.06</v>
      </c>
      <c r="Y14" s="6"/>
      <c r="Z14" s="31"/>
      <c r="AB14" s="2"/>
      <c r="AD14" s="31"/>
      <c r="AF14" s="98"/>
      <c r="AG14" s="98"/>
      <c r="AH14" s="98"/>
      <c r="AI14" s="98"/>
      <c r="AJ14" s="98"/>
      <c r="AK14" s="98"/>
      <c r="AL14" s="98"/>
    </row>
    <row r="15" spans="1:38" ht="14.25" customHeight="1" x14ac:dyDescent="0.25">
      <c r="A15" s="2"/>
      <c r="B15" s="14">
        <v>2</v>
      </c>
      <c r="C15" s="164">
        <v>53</v>
      </c>
      <c r="D15" s="164" t="s">
        <v>63</v>
      </c>
      <c r="E15" s="186" t="s">
        <v>13</v>
      </c>
      <c r="F15" s="186" t="s">
        <v>174</v>
      </c>
      <c r="G15" s="164" t="str">
        <f>"30.29"</f>
        <v>30.29</v>
      </c>
      <c r="H15" s="10"/>
      <c r="J15" s="14">
        <v>2</v>
      </c>
      <c r="K15" s="164">
        <v>24</v>
      </c>
      <c r="L15" s="164" t="s">
        <v>37</v>
      </c>
      <c r="M15" s="186" t="s">
        <v>38</v>
      </c>
      <c r="N15" s="186" t="s">
        <v>174</v>
      </c>
      <c r="O15" s="164" t="str">
        <f>"33.28"</f>
        <v>33.28</v>
      </c>
      <c r="P15" s="10"/>
      <c r="Q15" s="31"/>
      <c r="R15" s="14">
        <v>2</v>
      </c>
      <c r="S15" s="164">
        <v>80</v>
      </c>
      <c r="T15" s="164" t="s">
        <v>96</v>
      </c>
      <c r="U15" s="186" t="s">
        <v>25</v>
      </c>
      <c r="V15" s="186" t="s">
        <v>174</v>
      </c>
      <c r="W15" s="164" t="str">
        <f>"1:48.20"</f>
        <v>1:48.20</v>
      </c>
      <c r="Z15" s="31"/>
      <c r="AB15" s="2"/>
      <c r="AD15" s="31"/>
      <c r="AF15" s="99"/>
      <c r="AG15" s="99"/>
      <c r="AH15" s="98"/>
      <c r="AI15" s="98"/>
      <c r="AJ15" s="98"/>
      <c r="AK15" s="98"/>
      <c r="AL15" s="98"/>
    </row>
    <row r="16" spans="1:38" ht="14.25" customHeight="1" x14ac:dyDescent="0.25">
      <c r="A16" s="2"/>
      <c r="B16" s="14">
        <v>3</v>
      </c>
      <c r="C16" s="164">
        <v>87</v>
      </c>
      <c r="D16" s="164" t="s">
        <v>104</v>
      </c>
      <c r="E16" s="186" t="s">
        <v>25</v>
      </c>
      <c r="F16" s="186" t="s">
        <v>174</v>
      </c>
      <c r="G16" s="164" t="str">
        <f>"30.82"</f>
        <v>30.82</v>
      </c>
      <c r="H16" s="10"/>
      <c r="J16" s="14">
        <v>3</v>
      </c>
      <c r="K16" s="164">
        <v>23</v>
      </c>
      <c r="L16" s="164" t="s">
        <v>36</v>
      </c>
      <c r="M16" s="186" t="s">
        <v>25</v>
      </c>
      <c r="N16" s="186" t="s">
        <v>174</v>
      </c>
      <c r="O16" s="164" t="str">
        <f>"34.78"</f>
        <v>34.78</v>
      </c>
      <c r="P16" s="10"/>
      <c r="Q16" s="31"/>
      <c r="R16" s="14">
        <v>3</v>
      </c>
      <c r="S16" s="164">
        <v>63</v>
      </c>
      <c r="T16" s="164" t="s">
        <v>77</v>
      </c>
      <c r="U16" s="186" t="s">
        <v>38</v>
      </c>
      <c r="V16" s="186" t="s">
        <v>174</v>
      </c>
      <c r="W16" s="164" t="str">
        <f>"1:48.96"</f>
        <v>1:48.96</v>
      </c>
      <c r="Y16" s="6"/>
      <c r="AF16" s="98"/>
      <c r="AG16" s="98"/>
      <c r="AH16" s="98"/>
      <c r="AI16" s="98"/>
      <c r="AJ16" s="98"/>
      <c r="AK16" s="98"/>
      <c r="AL16" s="98"/>
    </row>
    <row r="17" spans="1:38" ht="14.25" customHeight="1" x14ac:dyDescent="0.25">
      <c r="A17" s="2"/>
      <c r="B17" s="14">
        <v>4</v>
      </c>
      <c r="C17" s="164">
        <v>41</v>
      </c>
      <c r="D17" s="164" t="s">
        <v>50</v>
      </c>
      <c r="E17" s="186" t="s">
        <v>13</v>
      </c>
      <c r="F17" s="186" t="s">
        <v>174</v>
      </c>
      <c r="G17" s="164" t="str">
        <f>"31.00"</f>
        <v>31.00</v>
      </c>
      <c r="H17" s="10"/>
      <c r="J17" s="14">
        <v>4</v>
      </c>
      <c r="K17" s="164">
        <v>21</v>
      </c>
      <c r="L17" s="164" t="s">
        <v>34</v>
      </c>
      <c r="M17" s="186" t="s">
        <v>25</v>
      </c>
      <c r="N17" s="186" t="s">
        <v>174</v>
      </c>
      <c r="O17" s="164" t="str">
        <f>"44.58"</f>
        <v>44.58</v>
      </c>
      <c r="P17" s="10"/>
      <c r="Q17" s="31"/>
      <c r="R17" s="14">
        <v>4</v>
      </c>
      <c r="S17" s="164">
        <v>75</v>
      </c>
      <c r="T17" s="164" t="s">
        <v>89</v>
      </c>
      <c r="U17" s="186" t="s">
        <v>25</v>
      </c>
      <c r="V17" s="186" t="s">
        <v>174</v>
      </c>
      <c r="W17" s="164" t="str">
        <f>"1:50.08"</f>
        <v>1:50.08</v>
      </c>
      <c r="Y17" s="6"/>
      <c r="AF17" s="98"/>
      <c r="AG17" s="98"/>
      <c r="AH17" s="98"/>
      <c r="AI17" s="98"/>
      <c r="AJ17" s="98"/>
      <c r="AK17" s="98"/>
      <c r="AL17" s="98"/>
    </row>
    <row r="18" spans="1:38" ht="14.25" customHeight="1" x14ac:dyDescent="0.25">
      <c r="B18" s="14">
        <v>5</v>
      </c>
      <c r="C18" s="164">
        <v>33</v>
      </c>
      <c r="D18" s="164" t="s">
        <v>42</v>
      </c>
      <c r="E18" s="186" t="s">
        <v>8</v>
      </c>
      <c r="F18" s="186" t="s">
        <v>174</v>
      </c>
      <c r="G18" s="164" t="s">
        <v>186</v>
      </c>
      <c r="H18" s="10"/>
      <c r="J18" s="14">
        <v>5</v>
      </c>
      <c r="K18" s="164">
        <v>8</v>
      </c>
      <c r="L18" s="164" t="s">
        <v>16</v>
      </c>
      <c r="M18" s="186" t="s">
        <v>13</v>
      </c>
      <c r="N18" s="186" t="s">
        <v>174</v>
      </c>
      <c r="O18" s="164" t="str">
        <f>"45.02"</f>
        <v>45.02</v>
      </c>
      <c r="P18" s="10"/>
      <c r="Q18" s="31"/>
      <c r="R18" s="14">
        <v>5</v>
      </c>
      <c r="S18" s="164">
        <v>82</v>
      </c>
      <c r="T18" s="164" t="s">
        <v>98</v>
      </c>
      <c r="U18" s="186" t="s">
        <v>25</v>
      </c>
      <c r="V18" s="186" t="s">
        <v>99</v>
      </c>
      <c r="W18" s="164" t="str">
        <f>"2:00.11"</f>
        <v>2:00.11</v>
      </c>
      <c r="Y18" s="6"/>
      <c r="Z18" s="31"/>
      <c r="AB18" s="2"/>
      <c r="AD18" s="31"/>
      <c r="AF18" s="98"/>
      <c r="AG18" s="98"/>
      <c r="AH18" s="98"/>
      <c r="AI18" s="98"/>
      <c r="AJ18" s="98"/>
      <c r="AK18" s="98"/>
      <c r="AL18" s="98"/>
    </row>
    <row r="19" spans="1:38" ht="14.25" customHeight="1" x14ac:dyDescent="0.25">
      <c r="A19" s="2"/>
      <c r="B19" s="14">
        <v>6</v>
      </c>
      <c r="C19" s="164">
        <v>89</v>
      </c>
      <c r="D19" s="164" t="s">
        <v>106</v>
      </c>
      <c r="E19" s="186" t="s">
        <v>25</v>
      </c>
      <c r="F19" s="186" t="s">
        <v>174</v>
      </c>
      <c r="G19" s="164" t="s">
        <v>186</v>
      </c>
      <c r="H19" s="10"/>
      <c r="J19" s="14">
        <v>6</v>
      </c>
      <c r="K19" s="164">
        <v>2</v>
      </c>
      <c r="L19" s="164" t="s">
        <v>9</v>
      </c>
      <c r="M19" s="186" t="s">
        <v>8</v>
      </c>
      <c r="N19" s="186" t="s">
        <v>174</v>
      </c>
      <c r="O19" s="164" t="str">
        <f>"51.35"</f>
        <v>51.35</v>
      </c>
      <c r="P19" s="10"/>
      <c r="Q19" s="31"/>
      <c r="R19" s="14">
        <v>6</v>
      </c>
      <c r="S19" s="164">
        <v>54</v>
      </c>
      <c r="T19" s="164" t="s">
        <v>64</v>
      </c>
      <c r="U19" s="186" t="s">
        <v>13</v>
      </c>
      <c r="V19" s="186" t="s">
        <v>174</v>
      </c>
      <c r="W19" s="164" t="str">
        <f>"2:04.04"</f>
        <v>2:04.04</v>
      </c>
      <c r="Y19" s="6"/>
      <c r="Z19" s="31"/>
      <c r="AB19" s="2"/>
      <c r="AD19" s="31"/>
      <c r="AF19" s="98"/>
      <c r="AG19" s="98"/>
      <c r="AH19" s="98"/>
      <c r="AI19" s="98"/>
      <c r="AJ19" s="98"/>
      <c r="AK19" s="98"/>
      <c r="AL19" s="98"/>
    </row>
    <row r="20" spans="1:38" ht="14.25" customHeight="1" x14ac:dyDescent="0.25">
      <c r="A20" s="2"/>
      <c r="B20" s="14">
        <v>7</v>
      </c>
      <c r="C20" s="164"/>
      <c r="D20" s="164"/>
      <c r="E20" s="186"/>
      <c r="F20" s="186"/>
      <c r="G20" s="164"/>
      <c r="H20" s="10"/>
      <c r="J20" s="14">
        <v>7</v>
      </c>
      <c r="K20" s="164">
        <v>5</v>
      </c>
      <c r="L20" s="164" t="s">
        <v>12</v>
      </c>
      <c r="M20" s="186" t="s">
        <v>13</v>
      </c>
      <c r="N20" s="186" t="s">
        <v>174</v>
      </c>
      <c r="O20" s="164" t="s">
        <v>186</v>
      </c>
      <c r="P20" s="10"/>
      <c r="Q20" s="31"/>
      <c r="R20" s="14">
        <v>7</v>
      </c>
      <c r="S20" s="164">
        <v>41</v>
      </c>
      <c r="T20" s="164" t="s">
        <v>50</v>
      </c>
      <c r="U20" s="186" t="s">
        <v>13</v>
      </c>
      <c r="V20" s="186" t="s">
        <v>174</v>
      </c>
      <c r="W20" s="164" t="str">
        <f>"2:04.06"</f>
        <v>2:04.06</v>
      </c>
      <c r="Y20" s="6"/>
      <c r="AF20" s="98"/>
      <c r="AG20" s="98"/>
      <c r="AH20" s="98"/>
      <c r="AI20" s="98"/>
      <c r="AJ20" s="98"/>
      <c r="AK20" s="98"/>
      <c r="AL20" s="98"/>
    </row>
    <row r="21" spans="1:38" ht="14.25" customHeight="1" x14ac:dyDescent="0.25">
      <c r="A21" s="2"/>
      <c r="B21" s="14">
        <v>8</v>
      </c>
      <c r="C21" s="17"/>
      <c r="D21" s="11"/>
      <c r="E21" s="10"/>
      <c r="F21" s="10"/>
      <c r="G21" s="9"/>
      <c r="H21" s="10"/>
      <c r="J21" s="14">
        <v>8</v>
      </c>
      <c r="K21" s="34"/>
      <c r="L21" s="32"/>
      <c r="M21" s="18"/>
      <c r="N21" s="15"/>
      <c r="O21" s="9"/>
      <c r="P21" s="10"/>
      <c r="Q21" s="31"/>
      <c r="R21" s="14">
        <v>8</v>
      </c>
      <c r="S21" s="164">
        <v>69</v>
      </c>
      <c r="T21" s="164" t="s">
        <v>83</v>
      </c>
      <c r="U21" s="186" t="s">
        <v>25</v>
      </c>
      <c r="V21" s="186" t="s">
        <v>174</v>
      </c>
      <c r="W21" s="164" t="s">
        <v>186</v>
      </c>
      <c r="X21" s="31"/>
      <c r="Y21" s="6"/>
      <c r="AF21" s="98"/>
      <c r="AG21" s="98"/>
      <c r="AH21" s="98"/>
      <c r="AI21" s="98"/>
      <c r="AJ21" s="98"/>
      <c r="AK21" s="98"/>
      <c r="AL21" s="98"/>
    </row>
    <row r="22" spans="1:38" ht="14.25" customHeight="1" x14ac:dyDescent="0.25">
      <c r="B22" s="31"/>
      <c r="E22" s="31"/>
      <c r="F22" s="31"/>
      <c r="G22" s="31"/>
      <c r="H22" s="31"/>
      <c r="J22" s="7"/>
      <c r="K22" s="42"/>
      <c r="L22" s="42"/>
      <c r="M22" s="8"/>
      <c r="N22" s="8"/>
      <c r="O22" s="8"/>
      <c r="P22" s="8"/>
      <c r="Q22" s="31"/>
      <c r="R22" s="39"/>
      <c r="S22" s="39"/>
      <c r="U22" s="6"/>
      <c r="V22" s="6"/>
      <c r="W22" s="13"/>
      <c r="Y22" s="6"/>
      <c r="Z22" s="31"/>
      <c r="AC22" s="31"/>
      <c r="AD22" s="31"/>
      <c r="AF22" s="98"/>
      <c r="AG22" s="98"/>
      <c r="AH22" s="98"/>
      <c r="AI22" s="98"/>
      <c r="AJ22" s="98"/>
      <c r="AK22" s="98"/>
      <c r="AL22" s="98"/>
    </row>
    <row r="23" spans="1:38" ht="14.25" customHeight="1" x14ac:dyDescent="0.25">
      <c r="B23" s="223">
        <v>0.40972222222222227</v>
      </c>
      <c r="C23" s="224"/>
      <c r="D23" s="32" t="s">
        <v>244</v>
      </c>
      <c r="E23" s="12"/>
      <c r="F23" s="12"/>
      <c r="G23" s="9" t="s">
        <v>169</v>
      </c>
      <c r="H23" s="10" t="s">
        <v>170</v>
      </c>
      <c r="J23" s="223">
        <v>0.4513888888888889</v>
      </c>
      <c r="K23" s="224"/>
      <c r="L23" s="32" t="s">
        <v>245</v>
      </c>
      <c r="M23" s="12"/>
      <c r="N23" s="12"/>
      <c r="O23" s="9" t="s">
        <v>169</v>
      </c>
      <c r="P23" s="10" t="s">
        <v>170</v>
      </c>
      <c r="Q23" s="31"/>
      <c r="R23" s="223">
        <v>0.49652777777777773</v>
      </c>
      <c r="S23" s="224"/>
      <c r="T23" s="32" t="s">
        <v>246</v>
      </c>
      <c r="U23" s="12"/>
      <c r="V23" s="12"/>
      <c r="W23" s="9" t="s">
        <v>169</v>
      </c>
      <c r="Y23" s="6"/>
      <c r="Z23" s="39"/>
      <c r="AA23" s="39"/>
      <c r="AC23" s="6"/>
      <c r="AD23" s="6"/>
      <c r="AE23" s="13"/>
      <c r="AF23" s="98"/>
      <c r="AG23" s="98"/>
      <c r="AH23" s="98"/>
      <c r="AI23" s="98"/>
      <c r="AJ23" s="98"/>
      <c r="AK23" s="98"/>
      <c r="AL23" s="98"/>
    </row>
    <row r="24" spans="1:38" ht="14.25" customHeight="1" x14ac:dyDescent="0.25">
      <c r="B24" s="14">
        <v>1</v>
      </c>
      <c r="C24" s="164">
        <v>79</v>
      </c>
      <c r="D24" s="164" t="s">
        <v>95</v>
      </c>
      <c r="E24" s="186" t="s">
        <v>25</v>
      </c>
      <c r="F24" s="186" t="s">
        <v>174</v>
      </c>
      <c r="G24" s="164" t="str">
        <f>"25.99"</f>
        <v>25.99</v>
      </c>
      <c r="H24" s="186" t="s">
        <v>247</v>
      </c>
      <c r="J24" s="14">
        <v>1</v>
      </c>
      <c r="K24" s="164">
        <v>18</v>
      </c>
      <c r="L24" s="164" t="s">
        <v>31</v>
      </c>
      <c r="M24" s="186" t="s">
        <v>25</v>
      </c>
      <c r="N24" s="186" t="s">
        <v>174</v>
      </c>
      <c r="O24" s="164" t="str">
        <f>"32.31"</f>
        <v>32.31</v>
      </c>
      <c r="P24" s="186" t="s">
        <v>237</v>
      </c>
      <c r="Q24" s="31"/>
      <c r="R24" s="14">
        <v>1</v>
      </c>
      <c r="S24" s="164">
        <v>72</v>
      </c>
      <c r="T24" s="164" t="s">
        <v>86</v>
      </c>
      <c r="U24" s="186" t="s">
        <v>25</v>
      </c>
      <c r="V24" s="186" t="s">
        <v>174</v>
      </c>
      <c r="W24" s="164" t="str">
        <f>"1:34.04"</f>
        <v>1:34.04</v>
      </c>
      <c r="Y24" s="6"/>
      <c r="Z24" s="228"/>
      <c r="AA24" s="228"/>
      <c r="AB24" s="4"/>
      <c r="AC24" s="6"/>
      <c r="AD24" s="6"/>
      <c r="AE24" s="13"/>
      <c r="AF24" s="98"/>
      <c r="AG24" s="98"/>
      <c r="AH24" s="98"/>
      <c r="AI24" s="98"/>
      <c r="AJ24" s="98"/>
      <c r="AK24" s="98"/>
      <c r="AL24" s="98"/>
    </row>
    <row r="25" spans="1:38" ht="14.25" customHeight="1" x14ac:dyDescent="0.25">
      <c r="B25" s="14">
        <v>2</v>
      </c>
      <c r="C25" s="164">
        <v>74</v>
      </c>
      <c r="D25" s="164" t="s">
        <v>88</v>
      </c>
      <c r="E25" s="186" t="s">
        <v>25</v>
      </c>
      <c r="F25" s="186" t="s">
        <v>174</v>
      </c>
      <c r="G25" s="164" t="str">
        <f>"28.95"</f>
        <v>28.95</v>
      </c>
      <c r="H25" s="10"/>
      <c r="J25" s="14">
        <v>2</v>
      </c>
      <c r="K25" s="164">
        <v>19</v>
      </c>
      <c r="L25" s="164" t="s">
        <v>32</v>
      </c>
      <c r="M25" s="186" t="s">
        <v>25</v>
      </c>
      <c r="N25" s="186" t="s">
        <v>174</v>
      </c>
      <c r="O25" s="164" t="str">
        <f>"34.07"</f>
        <v>34.07</v>
      </c>
      <c r="P25" s="10"/>
      <c r="Q25" s="31"/>
      <c r="R25" s="14">
        <v>2</v>
      </c>
      <c r="S25" s="164">
        <v>79</v>
      </c>
      <c r="T25" s="164" t="s">
        <v>95</v>
      </c>
      <c r="U25" s="186" t="s">
        <v>25</v>
      </c>
      <c r="V25" s="186" t="s">
        <v>174</v>
      </c>
      <c r="W25" s="164" t="str">
        <f>"1:38.76"</f>
        <v>1:38.76</v>
      </c>
      <c r="AA25" s="24"/>
      <c r="AB25" s="4"/>
      <c r="AC25" s="22"/>
      <c r="AE25" s="25"/>
      <c r="AF25" s="98"/>
      <c r="AG25" s="98"/>
      <c r="AH25" s="98"/>
      <c r="AI25" s="98"/>
      <c r="AJ25" s="98"/>
      <c r="AK25" s="98"/>
      <c r="AL25" s="98"/>
    </row>
    <row r="26" spans="1:38" ht="14.25" customHeight="1" x14ac:dyDescent="0.25">
      <c r="B26" s="14">
        <v>3</v>
      </c>
      <c r="C26" s="164">
        <v>39</v>
      </c>
      <c r="D26" s="164" t="s">
        <v>48</v>
      </c>
      <c r="E26" s="186" t="s">
        <v>13</v>
      </c>
      <c r="F26" s="186" t="s">
        <v>174</v>
      </c>
      <c r="G26" s="164" t="str">
        <f>"31.24"</f>
        <v>31.24</v>
      </c>
      <c r="H26" s="10"/>
      <c r="J26" s="14">
        <v>3</v>
      </c>
      <c r="K26" s="164">
        <v>22</v>
      </c>
      <c r="L26" s="164" t="s">
        <v>35</v>
      </c>
      <c r="M26" s="186" t="s">
        <v>25</v>
      </c>
      <c r="N26" s="186" t="s">
        <v>174</v>
      </c>
      <c r="O26" s="164" t="str">
        <f>"41.68"</f>
        <v>41.68</v>
      </c>
      <c r="P26" s="10"/>
      <c r="Q26" s="31"/>
      <c r="R26" s="14">
        <v>3</v>
      </c>
      <c r="S26" s="164">
        <v>78</v>
      </c>
      <c r="T26" s="164" t="s">
        <v>94</v>
      </c>
      <c r="U26" s="186" t="s">
        <v>25</v>
      </c>
      <c r="V26" s="186" t="s">
        <v>174</v>
      </c>
      <c r="W26" s="164" t="str">
        <f>"1:42.43"</f>
        <v>1:42.43</v>
      </c>
      <c r="Y26" s="6"/>
      <c r="AA26" s="4"/>
      <c r="AB26" s="4"/>
      <c r="AC26" s="6"/>
      <c r="AE26" s="13"/>
      <c r="AF26" s="98"/>
      <c r="AG26" s="98"/>
      <c r="AH26" s="98"/>
      <c r="AI26" s="98"/>
      <c r="AJ26" s="98"/>
      <c r="AK26" s="98"/>
      <c r="AL26" s="98"/>
    </row>
    <row r="27" spans="1:38" ht="14.25" customHeight="1" x14ac:dyDescent="0.25">
      <c r="B27" s="14">
        <v>4</v>
      </c>
      <c r="C27" s="164">
        <v>36</v>
      </c>
      <c r="D27" s="164" t="s">
        <v>45</v>
      </c>
      <c r="E27" s="186" t="s">
        <v>8</v>
      </c>
      <c r="F27" s="186" t="s">
        <v>174</v>
      </c>
      <c r="G27" s="164" t="str">
        <f>"32.54"</f>
        <v>32.54</v>
      </c>
      <c r="H27" s="10"/>
      <c r="J27" s="14">
        <v>4</v>
      </c>
      <c r="K27" s="164">
        <v>4</v>
      </c>
      <c r="L27" s="164" t="s">
        <v>11</v>
      </c>
      <c r="M27" s="186" t="s">
        <v>8</v>
      </c>
      <c r="N27" s="186" t="s">
        <v>174</v>
      </c>
      <c r="O27" s="164" t="str">
        <f>"44.25"</f>
        <v>44.25</v>
      </c>
      <c r="P27" s="10"/>
      <c r="Q27" s="31"/>
      <c r="R27" s="14">
        <v>4</v>
      </c>
      <c r="S27" s="164">
        <v>85</v>
      </c>
      <c r="T27" s="164" t="s">
        <v>102</v>
      </c>
      <c r="U27" s="186" t="s">
        <v>25</v>
      </c>
      <c r="V27" s="186" t="s">
        <v>174</v>
      </c>
      <c r="W27" s="164" t="str">
        <f>"1:43.22"</f>
        <v>1:43.22</v>
      </c>
      <c r="Y27" s="6"/>
      <c r="AA27" s="24"/>
      <c r="AB27" s="4"/>
      <c r="AC27" s="6"/>
      <c r="AE27" s="13"/>
      <c r="AF27" s="98"/>
      <c r="AG27" s="98"/>
      <c r="AH27" s="100"/>
      <c r="AI27" s="100"/>
      <c r="AJ27" s="100"/>
      <c r="AK27" s="100"/>
      <c r="AL27" s="100"/>
    </row>
    <row r="28" spans="1:38" ht="14.25" customHeight="1" x14ac:dyDescent="0.2">
      <c r="B28" s="14">
        <v>5</v>
      </c>
      <c r="C28" s="164">
        <v>47</v>
      </c>
      <c r="D28" s="164" t="s">
        <v>56</v>
      </c>
      <c r="E28" s="186" t="s">
        <v>13</v>
      </c>
      <c r="F28" s="186" t="s">
        <v>174</v>
      </c>
      <c r="G28" s="164" t="str">
        <f>"33.31"</f>
        <v>33.31</v>
      </c>
      <c r="H28" s="10"/>
      <c r="J28" s="14">
        <v>5</v>
      </c>
      <c r="K28" s="164">
        <v>1</v>
      </c>
      <c r="L28" s="164" t="s">
        <v>5</v>
      </c>
      <c r="M28" s="186" t="s">
        <v>8</v>
      </c>
      <c r="N28" s="186" t="s">
        <v>174</v>
      </c>
      <c r="O28" s="164" t="str">
        <f>"1:04.60"</f>
        <v>1:04.60</v>
      </c>
      <c r="P28" s="10"/>
      <c r="Q28" s="31"/>
      <c r="R28" s="14">
        <v>5</v>
      </c>
      <c r="S28" s="164">
        <v>68</v>
      </c>
      <c r="T28" s="164" t="s">
        <v>82</v>
      </c>
      <c r="U28" s="186" t="s">
        <v>25</v>
      </c>
      <c r="V28" s="186" t="s">
        <v>174</v>
      </c>
      <c r="W28" s="164" t="str">
        <f>"1:45.09"</f>
        <v>1:45.09</v>
      </c>
      <c r="Y28" s="6"/>
      <c r="AA28" s="24"/>
      <c r="AB28" s="4"/>
      <c r="AC28" s="6"/>
      <c r="AE28" s="25"/>
      <c r="AF28" s="36"/>
      <c r="AG28" s="36"/>
      <c r="AH28" s="36"/>
      <c r="AI28" s="36"/>
      <c r="AJ28" s="36"/>
      <c r="AK28" s="36"/>
      <c r="AL28" s="36"/>
    </row>
    <row r="29" spans="1:38" ht="14.25" customHeight="1" x14ac:dyDescent="0.2">
      <c r="B29" s="14">
        <v>6</v>
      </c>
      <c r="C29" s="164">
        <v>32</v>
      </c>
      <c r="D29" s="164" t="s">
        <v>41</v>
      </c>
      <c r="E29" s="186" t="s">
        <v>8</v>
      </c>
      <c r="F29" s="186" t="s">
        <v>174</v>
      </c>
      <c r="G29" s="164" t="str">
        <f>"39.49"</f>
        <v>39.49</v>
      </c>
      <c r="H29" s="10"/>
      <c r="J29" s="14">
        <v>6</v>
      </c>
      <c r="K29" s="164">
        <v>12</v>
      </c>
      <c r="L29" s="164" t="s">
        <v>21</v>
      </c>
      <c r="M29" s="186" t="s">
        <v>38</v>
      </c>
      <c r="N29" s="186" t="s">
        <v>174</v>
      </c>
      <c r="O29" s="164" t="s">
        <v>186</v>
      </c>
      <c r="P29" s="10"/>
      <c r="Q29" s="31"/>
      <c r="R29" s="14">
        <v>6</v>
      </c>
      <c r="S29" s="164">
        <v>53</v>
      </c>
      <c r="T29" s="164" t="s">
        <v>63</v>
      </c>
      <c r="U29" s="186" t="s">
        <v>13</v>
      </c>
      <c r="V29" s="186" t="s">
        <v>174</v>
      </c>
      <c r="W29" s="164" t="str">
        <f>"1:45.62"</f>
        <v>1:45.62</v>
      </c>
      <c r="Y29" s="6"/>
      <c r="Z29" s="31"/>
      <c r="AB29" s="2"/>
      <c r="AD29" s="31"/>
      <c r="AE29" s="25"/>
      <c r="AF29" s="36"/>
      <c r="AG29" s="36"/>
      <c r="AH29" s="36"/>
      <c r="AI29" s="36"/>
      <c r="AJ29" s="36"/>
      <c r="AK29" s="36"/>
      <c r="AL29" s="36"/>
    </row>
    <row r="30" spans="1:38" ht="14.25" customHeight="1" x14ac:dyDescent="0.2">
      <c r="B30" s="14">
        <v>7</v>
      </c>
      <c r="C30" s="164">
        <v>38</v>
      </c>
      <c r="D30" s="164" t="s">
        <v>47</v>
      </c>
      <c r="E30" s="186" t="s">
        <v>8</v>
      </c>
      <c r="F30" s="186" t="s">
        <v>174</v>
      </c>
      <c r="G30" s="164" t="str">
        <f>"43.39"</f>
        <v>43.39</v>
      </c>
      <c r="H30" s="10"/>
      <c r="J30" s="14">
        <v>7</v>
      </c>
      <c r="K30" s="164">
        <v>20</v>
      </c>
      <c r="L30" s="164" t="s">
        <v>33</v>
      </c>
      <c r="M30" s="186" t="s">
        <v>25</v>
      </c>
      <c r="N30" s="186" t="s">
        <v>174</v>
      </c>
      <c r="O30" s="164" t="s">
        <v>186</v>
      </c>
      <c r="P30" s="10"/>
      <c r="Q30" s="31"/>
      <c r="R30" s="14">
        <v>7</v>
      </c>
      <c r="S30" s="164">
        <v>48</v>
      </c>
      <c r="T30" s="164" t="s">
        <v>57</v>
      </c>
      <c r="U30" s="186" t="s">
        <v>13</v>
      </c>
      <c r="V30" s="186" t="s">
        <v>58</v>
      </c>
      <c r="W30" s="164" t="str">
        <f>"1:46.95"</f>
        <v>1:46.95</v>
      </c>
      <c r="Y30" s="6"/>
      <c r="Z30" s="31"/>
      <c r="AB30" s="2"/>
      <c r="AD30" s="31"/>
      <c r="AE30" s="13"/>
      <c r="AF30" s="36"/>
      <c r="AG30" s="36"/>
      <c r="AH30" s="36"/>
      <c r="AI30" s="36"/>
      <c r="AJ30" s="36"/>
      <c r="AK30" s="36"/>
      <c r="AL30" s="36"/>
    </row>
    <row r="31" spans="1:38" ht="14.25" customHeight="1" x14ac:dyDescent="0.2">
      <c r="B31" s="14">
        <v>8</v>
      </c>
      <c r="C31" s="17"/>
      <c r="D31" s="11"/>
      <c r="E31" s="10"/>
      <c r="F31" s="10"/>
      <c r="G31" s="9"/>
      <c r="H31" s="10"/>
      <c r="J31" s="14">
        <v>8</v>
      </c>
      <c r="K31" s="32"/>
      <c r="L31" s="32"/>
      <c r="M31" s="20"/>
      <c r="N31" s="15"/>
      <c r="O31" s="9"/>
      <c r="P31" s="10"/>
      <c r="Q31" s="31"/>
      <c r="R31" s="14">
        <v>8</v>
      </c>
      <c r="S31" s="164">
        <v>86</v>
      </c>
      <c r="T31" s="164" t="s">
        <v>103</v>
      </c>
      <c r="U31" s="186" t="s">
        <v>25</v>
      </c>
      <c r="V31" s="186" t="s">
        <v>174</v>
      </c>
      <c r="W31" s="164" t="str">
        <f>"1:47.57"</f>
        <v>1:47.57</v>
      </c>
      <c r="X31" s="31"/>
      <c r="Y31" s="6"/>
      <c r="AA31" s="24"/>
      <c r="AB31" s="4"/>
      <c r="AC31" s="22"/>
      <c r="AE31" s="13"/>
      <c r="AF31" s="36"/>
      <c r="AG31" s="36"/>
      <c r="AH31" s="36"/>
      <c r="AI31" s="36"/>
      <c r="AJ31" s="36"/>
      <c r="AK31" s="36"/>
      <c r="AL31" s="36"/>
    </row>
    <row r="32" spans="1:38" ht="14.25" customHeight="1" x14ac:dyDescent="0.2">
      <c r="B32" s="31"/>
      <c r="E32" s="31"/>
      <c r="F32" s="31"/>
      <c r="G32" s="31"/>
      <c r="H32" s="31"/>
      <c r="J32" s="31"/>
      <c r="M32" s="31"/>
      <c r="N32" s="31"/>
      <c r="Q32" s="31"/>
      <c r="R32" s="31"/>
      <c r="U32" s="31"/>
      <c r="V32" s="31"/>
      <c r="AA32" s="24"/>
      <c r="AB32" s="4"/>
      <c r="AC32" s="6"/>
      <c r="AE32" s="13"/>
      <c r="AF32" s="36"/>
      <c r="AG32" s="36"/>
      <c r="AH32" s="36"/>
      <c r="AI32" s="36"/>
      <c r="AJ32" s="36"/>
      <c r="AK32" s="36"/>
      <c r="AL32" s="36"/>
    </row>
    <row r="33" spans="2:38" ht="14.25" customHeight="1" x14ac:dyDescent="0.2">
      <c r="B33" s="223">
        <v>0.41666666666666669</v>
      </c>
      <c r="C33" s="224"/>
      <c r="D33" s="32" t="s">
        <v>248</v>
      </c>
      <c r="E33" s="12"/>
      <c r="F33" s="12"/>
      <c r="G33" s="9" t="s">
        <v>169</v>
      </c>
      <c r="H33" s="10" t="s">
        <v>170</v>
      </c>
      <c r="J33" s="223">
        <v>0.45833333333333331</v>
      </c>
      <c r="K33" s="224"/>
      <c r="L33" s="32" t="s">
        <v>249</v>
      </c>
      <c r="M33" s="12"/>
      <c r="N33" s="12"/>
      <c r="O33" s="9" t="s">
        <v>169</v>
      </c>
      <c r="P33" s="10" t="s">
        <v>170</v>
      </c>
      <c r="Q33" s="31"/>
      <c r="R33" s="225">
        <v>0.50347222222222221</v>
      </c>
      <c r="S33" s="226"/>
      <c r="T33" s="11" t="s">
        <v>250</v>
      </c>
      <c r="U33" s="12"/>
      <c r="V33" s="12"/>
      <c r="W33" s="9" t="s">
        <v>169</v>
      </c>
      <c r="Y33" s="6"/>
      <c r="Z33" s="31"/>
      <c r="AC33" s="31"/>
      <c r="AD33" s="31"/>
      <c r="AF33" s="36"/>
      <c r="AG33" s="36"/>
      <c r="AH33" s="36"/>
      <c r="AI33" s="36"/>
      <c r="AJ33" s="36"/>
      <c r="AK33" s="36"/>
      <c r="AL33" s="36"/>
    </row>
    <row r="34" spans="2:38" ht="14.25" customHeight="1" x14ac:dyDescent="0.2">
      <c r="B34" s="14">
        <v>1</v>
      </c>
      <c r="C34" s="164">
        <v>84</v>
      </c>
      <c r="D34" s="164" t="s">
        <v>101</v>
      </c>
      <c r="E34" s="186" t="s">
        <v>25</v>
      </c>
      <c r="F34" s="186" t="s">
        <v>174</v>
      </c>
      <c r="G34" s="164" t="str">
        <f>"27.05"</f>
        <v>27.05</v>
      </c>
      <c r="H34" s="186" t="s">
        <v>237</v>
      </c>
      <c r="J34" s="14">
        <v>1</v>
      </c>
      <c r="K34" s="164">
        <v>6</v>
      </c>
      <c r="L34" s="164" t="s">
        <v>14</v>
      </c>
      <c r="M34" s="186" t="s">
        <v>13</v>
      </c>
      <c r="N34" s="186" t="s">
        <v>174</v>
      </c>
      <c r="O34" s="164" t="str">
        <f>"31.14"</f>
        <v>31.14</v>
      </c>
      <c r="P34" s="186" t="s">
        <v>242</v>
      </c>
      <c r="Q34" s="31"/>
      <c r="R34" s="14">
        <v>1</v>
      </c>
      <c r="S34" s="164">
        <v>6</v>
      </c>
      <c r="T34" s="164" t="s">
        <v>14</v>
      </c>
      <c r="U34" s="186" t="s">
        <v>13</v>
      </c>
      <c r="V34" s="186" t="s">
        <v>174</v>
      </c>
      <c r="W34" s="164" t="str">
        <f>"2:05.07"</f>
        <v>2:05.07</v>
      </c>
      <c r="Z34" s="31"/>
      <c r="AC34" s="31"/>
      <c r="AD34" s="31"/>
      <c r="AF34" s="36"/>
      <c r="AG34" s="36"/>
      <c r="AH34" s="36"/>
      <c r="AI34" s="36"/>
      <c r="AJ34" s="36"/>
      <c r="AK34" s="36"/>
      <c r="AL34" s="36"/>
    </row>
    <row r="35" spans="2:38" ht="14.25" customHeight="1" x14ac:dyDescent="0.2">
      <c r="B35" s="14">
        <v>2</v>
      </c>
      <c r="C35" s="164">
        <v>83</v>
      </c>
      <c r="D35" s="164" t="s">
        <v>100</v>
      </c>
      <c r="E35" s="186" t="s">
        <v>25</v>
      </c>
      <c r="F35" s="186" t="s">
        <v>174</v>
      </c>
      <c r="G35" s="164" t="str">
        <f>"30.02"</f>
        <v>30.02</v>
      </c>
      <c r="H35" s="10"/>
      <c r="J35" s="14">
        <v>2</v>
      </c>
      <c r="K35" s="164">
        <v>13</v>
      </c>
      <c r="L35" s="164" t="s">
        <v>23</v>
      </c>
      <c r="M35" s="186" t="s">
        <v>25</v>
      </c>
      <c r="N35" s="186" t="s">
        <v>24</v>
      </c>
      <c r="O35" s="164" t="str">
        <f>"34.35"</f>
        <v>34.35</v>
      </c>
      <c r="P35" s="10"/>
      <c r="Q35" s="31"/>
      <c r="R35" s="14">
        <v>2</v>
      </c>
      <c r="S35" s="164">
        <v>14</v>
      </c>
      <c r="T35" s="164" t="s">
        <v>26</v>
      </c>
      <c r="U35" s="186" t="s">
        <v>25</v>
      </c>
      <c r="V35" s="186" t="s">
        <v>174</v>
      </c>
      <c r="W35" s="164" t="str">
        <f>"2:09.65"</f>
        <v>2:09.65</v>
      </c>
      <c r="Z35" s="39"/>
      <c r="AA35" s="39"/>
      <c r="AC35" s="6"/>
      <c r="AD35" s="6"/>
      <c r="AE35" s="13"/>
      <c r="AF35" s="36"/>
      <c r="AG35" s="36"/>
      <c r="AH35" s="36"/>
      <c r="AI35" s="36"/>
      <c r="AJ35" s="36"/>
      <c r="AK35" s="36"/>
      <c r="AL35" s="36"/>
    </row>
    <row r="36" spans="2:38" ht="14.25" customHeight="1" x14ac:dyDescent="0.2">
      <c r="B36" s="14">
        <v>3</v>
      </c>
      <c r="C36" s="164">
        <v>70</v>
      </c>
      <c r="D36" s="164" t="s">
        <v>84</v>
      </c>
      <c r="E36" s="186" t="s">
        <v>25</v>
      </c>
      <c r="F36" s="186" t="s">
        <v>174</v>
      </c>
      <c r="G36" s="164" t="str">
        <f>"30.44"</f>
        <v>30.44</v>
      </c>
      <c r="H36" s="10"/>
      <c r="J36" s="14">
        <v>3</v>
      </c>
      <c r="K36" s="164">
        <v>9</v>
      </c>
      <c r="L36" s="164" t="s">
        <v>17</v>
      </c>
      <c r="M36" s="186" t="s">
        <v>13</v>
      </c>
      <c r="N36" s="186" t="s">
        <v>174</v>
      </c>
      <c r="O36" s="164" t="str">
        <f>"34.68"</f>
        <v>34.68</v>
      </c>
      <c r="P36" s="10"/>
      <c r="Q36" s="31"/>
      <c r="R36" s="14">
        <v>3</v>
      </c>
      <c r="S36" s="164">
        <v>24</v>
      </c>
      <c r="T36" s="164" t="s">
        <v>37</v>
      </c>
      <c r="U36" s="186" t="s">
        <v>38</v>
      </c>
      <c r="V36" s="186" t="s">
        <v>174</v>
      </c>
      <c r="W36" s="164" t="str">
        <f>"2:10.16"</f>
        <v>2:10.16</v>
      </c>
      <c r="AA36" s="36"/>
      <c r="AC36" s="25"/>
      <c r="AD36" s="25"/>
      <c r="AE36" s="13"/>
      <c r="AF36" s="36"/>
      <c r="AG36" s="36"/>
      <c r="AH36" s="36"/>
      <c r="AI36" s="36"/>
      <c r="AJ36" s="36"/>
      <c r="AK36" s="36"/>
      <c r="AL36" s="36"/>
    </row>
    <row r="37" spans="2:38" ht="14.25" customHeight="1" x14ac:dyDescent="0.2">
      <c r="B37" s="14">
        <v>4</v>
      </c>
      <c r="C37" s="164">
        <v>43</v>
      </c>
      <c r="D37" s="164" t="s">
        <v>52</v>
      </c>
      <c r="E37" s="186" t="s">
        <v>13</v>
      </c>
      <c r="F37" s="186" t="s">
        <v>174</v>
      </c>
      <c r="G37" s="164" t="str">
        <f>"31.74"</f>
        <v>31.74</v>
      </c>
      <c r="H37" s="10"/>
      <c r="J37" s="14">
        <v>4</v>
      </c>
      <c r="K37" s="164">
        <v>7</v>
      </c>
      <c r="L37" s="164" t="s">
        <v>15</v>
      </c>
      <c r="M37" s="186" t="s">
        <v>13</v>
      </c>
      <c r="N37" s="186" t="s">
        <v>174</v>
      </c>
      <c r="O37" s="164" t="str">
        <f>"37.64"</f>
        <v>37.64</v>
      </c>
      <c r="P37" s="10"/>
      <c r="Q37" s="31"/>
      <c r="R37" s="14">
        <v>4</v>
      </c>
      <c r="S37" s="164">
        <v>23</v>
      </c>
      <c r="T37" s="164" t="s">
        <v>36</v>
      </c>
      <c r="U37" s="186" t="s">
        <v>25</v>
      </c>
      <c r="V37" s="186" t="s">
        <v>174</v>
      </c>
      <c r="W37" s="164" t="str">
        <f>"2:17.18"</f>
        <v>2:17.18</v>
      </c>
      <c r="AA37" s="36"/>
      <c r="AE37" s="13"/>
      <c r="AF37" s="36"/>
      <c r="AG37" s="36"/>
      <c r="AH37" s="36"/>
      <c r="AI37" s="36"/>
      <c r="AJ37" s="36"/>
      <c r="AK37" s="36"/>
      <c r="AL37" s="36"/>
    </row>
    <row r="38" spans="2:38" ht="14.25" customHeight="1" x14ac:dyDescent="0.2">
      <c r="B38" s="14">
        <v>5</v>
      </c>
      <c r="C38" s="164">
        <v>77</v>
      </c>
      <c r="D38" s="164" t="s">
        <v>92</v>
      </c>
      <c r="E38" s="186" t="s">
        <v>25</v>
      </c>
      <c r="F38" s="186" t="s">
        <v>93</v>
      </c>
      <c r="G38" s="164" t="str">
        <f>"32.28"</f>
        <v>32.28</v>
      </c>
      <c r="H38" s="10"/>
      <c r="J38" s="14">
        <v>5</v>
      </c>
      <c r="K38" s="164">
        <v>15</v>
      </c>
      <c r="L38" s="164" t="s">
        <v>27</v>
      </c>
      <c r="M38" s="186" t="s">
        <v>25</v>
      </c>
      <c r="N38" s="186" t="s">
        <v>174</v>
      </c>
      <c r="O38" s="164" t="str">
        <f>"42.55"</f>
        <v>42.55</v>
      </c>
      <c r="P38" s="10"/>
      <c r="Q38" s="31"/>
      <c r="R38" s="14">
        <v>5</v>
      </c>
      <c r="S38" s="164">
        <v>9</v>
      </c>
      <c r="T38" s="164" t="s">
        <v>17</v>
      </c>
      <c r="U38" s="186" t="s">
        <v>13</v>
      </c>
      <c r="V38" s="186" t="s">
        <v>174</v>
      </c>
      <c r="W38" s="164" t="str">
        <f>"2:22.92"</f>
        <v>2:22.92</v>
      </c>
      <c r="AA38" s="36"/>
      <c r="AE38" s="13"/>
      <c r="AF38" s="36"/>
      <c r="AG38" s="36"/>
      <c r="AH38" s="36"/>
      <c r="AI38" s="36"/>
      <c r="AJ38" s="36"/>
      <c r="AK38" s="36"/>
      <c r="AL38" s="36"/>
    </row>
    <row r="39" spans="2:38" ht="14.25" customHeight="1" x14ac:dyDescent="0.2">
      <c r="B39" s="14">
        <v>6</v>
      </c>
      <c r="C39" s="164">
        <v>45</v>
      </c>
      <c r="D39" s="164" t="s">
        <v>54</v>
      </c>
      <c r="E39" s="186" t="s">
        <v>13</v>
      </c>
      <c r="F39" s="186" t="s">
        <v>174</v>
      </c>
      <c r="G39" s="164" t="str">
        <f>"36.89"</f>
        <v>36.89</v>
      </c>
      <c r="H39" s="10"/>
      <c r="J39" s="14">
        <v>6</v>
      </c>
      <c r="K39" s="164">
        <v>3</v>
      </c>
      <c r="L39" s="164" t="s">
        <v>10</v>
      </c>
      <c r="M39" s="186" t="s">
        <v>8</v>
      </c>
      <c r="N39" s="186" t="s">
        <v>174</v>
      </c>
      <c r="O39" s="164" t="str">
        <f>"47.74"</f>
        <v>47.74</v>
      </c>
      <c r="P39" s="10"/>
      <c r="Q39" s="31"/>
      <c r="R39" s="14">
        <v>6</v>
      </c>
      <c r="S39" s="164">
        <v>4</v>
      </c>
      <c r="T39" s="164" t="s">
        <v>11</v>
      </c>
      <c r="U39" s="186" t="s">
        <v>8</v>
      </c>
      <c r="V39" s="186" t="s">
        <v>174</v>
      </c>
      <c r="W39" s="164" t="str">
        <f>"2:59.00"</f>
        <v>2:59.00</v>
      </c>
      <c r="AA39" s="36"/>
      <c r="AC39" s="25"/>
      <c r="AE39" s="13"/>
      <c r="AF39" s="36"/>
      <c r="AG39" s="36"/>
      <c r="AH39" s="36"/>
      <c r="AI39" s="36"/>
      <c r="AJ39" s="36"/>
      <c r="AK39" s="36"/>
      <c r="AL39" s="36"/>
    </row>
    <row r="40" spans="2:38" ht="14.25" customHeight="1" x14ac:dyDescent="0.2">
      <c r="B40" s="14">
        <v>7</v>
      </c>
      <c r="C40" s="164">
        <v>90</v>
      </c>
      <c r="D40" s="164" t="s">
        <v>107</v>
      </c>
      <c r="E40" s="186" t="s">
        <v>25</v>
      </c>
      <c r="F40" s="186" t="s">
        <v>174</v>
      </c>
      <c r="G40" s="164" t="str">
        <f>"40.53"</f>
        <v>40.53</v>
      </c>
      <c r="H40" s="10"/>
      <c r="J40" s="14">
        <v>7</v>
      </c>
      <c r="K40" s="34"/>
      <c r="L40" s="32"/>
      <c r="M40" s="20"/>
      <c r="N40" s="15"/>
      <c r="O40" s="9"/>
      <c r="P40" s="10"/>
      <c r="Q40" s="31"/>
      <c r="R40" s="14">
        <v>7</v>
      </c>
      <c r="S40" s="164">
        <v>15</v>
      </c>
      <c r="T40" s="164" t="s">
        <v>27</v>
      </c>
      <c r="U40" s="186" t="s">
        <v>25</v>
      </c>
      <c r="V40" s="186" t="s">
        <v>174</v>
      </c>
      <c r="W40" s="164" t="str">
        <f>"3:05.34"</f>
        <v>3:05.34</v>
      </c>
      <c r="Y40" s="6"/>
      <c r="AA40" s="36"/>
      <c r="AE40" s="13"/>
      <c r="AF40" s="36"/>
      <c r="AG40" s="36"/>
      <c r="AH40" s="36"/>
      <c r="AI40" s="36"/>
      <c r="AJ40" s="36"/>
      <c r="AK40" s="36"/>
      <c r="AL40" s="36"/>
    </row>
    <row r="41" spans="2:38" ht="14.25" customHeight="1" x14ac:dyDescent="0.2">
      <c r="B41" s="14">
        <v>8</v>
      </c>
      <c r="C41" s="17"/>
      <c r="D41" s="11"/>
      <c r="E41" s="10"/>
      <c r="F41" s="10"/>
      <c r="G41" s="9"/>
      <c r="H41" s="10"/>
      <c r="J41" s="14">
        <v>8</v>
      </c>
      <c r="K41" s="34"/>
      <c r="L41" s="32"/>
      <c r="M41" s="15"/>
      <c r="N41" s="15"/>
      <c r="O41" s="9"/>
      <c r="P41" s="10"/>
      <c r="Q41" s="31"/>
      <c r="R41" s="14">
        <v>8</v>
      </c>
      <c r="S41" s="164">
        <v>8</v>
      </c>
      <c r="T41" s="164" t="s">
        <v>16</v>
      </c>
      <c r="U41" s="186" t="s">
        <v>13</v>
      </c>
      <c r="V41" s="186" t="s">
        <v>174</v>
      </c>
      <c r="W41" s="164" t="str">
        <f>"3:08.00"</f>
        <v>3:08.00</v>
      </c>
      <c r="Y41" s="6"/>
      <c r="AA41" s="36"/>
      <c r="AC41" s="22"/>
      <c r="AE41" s="13"/>
      <c r="AF41" s="36"/>
      <c r="AG41" s="36"/>
      <c r="AH41" s="36"/>
      <c r="AI41" s="36"/>
      <c r="AJ41" s="36"/>
      <c r="AK41" s="36"/>
      <c r="AL41" s="36"/>
    </row>
    <row r="42" spans="2:38" ht="14.25" customHeight="1" x14ac:dyDescent="0.2">
      <c r="K42" s="36"/>
      <c r="M42" s="6"/>
      <c r="O42" s="13"/>
      <c r="P42" s="2"/>
      <c r="Q42" s="31"/>
      <c r="R42" s="4"/>
      <c r="S42" s="4"/>
      <c r="T42" s="4"/>
      <c r="U42" s="4"/>
      <c r="V42" s="4"/>
      <c r="W42" s="4"/>
      <c r="Y42" s="31"/>
      <c r="AA42" s="36"/>
      <c r="AC42" s="25"/>
      <c r="AE42" s="13"/>
      <c r="AF42" s="36"/>
      <c r="AG42" s="36"/>
      <c r="AH42" s="36"/>
      <c r="AI42" s="36"/>
      <c r="AJ42" s="36"/>
      <c r="AK42" s="36"/>
      <c r="AL42" s="36"/>
    </row>
    <row r="43" spans="2:38" ht="14.25" customHeight="1" x14ac:dyDescent="0.2">
      <c r="B43" s="223">
        <v>0.4236111111111111</v>
      </c>
      <c r="C43" s="224"/>
      <c r="D43" s="32" t="s">
        <v>251</v>
      </c>
      <c r="E43" s="12"/>
      <c r="F43" s="12"/>
      <c r="G43" s="9" t="s">
        <v>169</v>
      </c>
      <c r="H43" s="10" t="s">
        <v>170</v>
      </c>
      <c r="K43" s="36"/>
      <c r="M43" s="6"/>
      <c r="N43" s="6"/>
      <c r="O43" s="13"/>
      <c r="P43" s="13"/>
      <c r="Q43" s="31"/>
      <c r="R43" s="225">
        <v>0.51041666666666663</v>
      </c>
      <c r="S43" s="226"/>
      <c r="T43" s="11" t="s">
        <v>252</v>
      </c>
      <c r="U43" s="12"/>
      <c r="V43" s="12"/>
      <c r="W43" s="9" t="s">
        <v>169</v>
      </c>
      <c r="Y43" s="6"/>
      <c r="AA43" s="36"/>
      <c r="AE43" s="13"/>
      <c r="AF43" s="36"/>
      <c r="AG43" s="36"/>
      <c r="AH43" s="36"/>
      <c r="AI43" s="36"/>
      <c r="AJ43" s="36"/>
      <c r="AK43" s="36"/>
      <c r="AL43" s="36"/>
    </row>
    <row r="44" spans="2:38" ht="14.25" customHeight="1" x14ac:dyDescent="0.2">
      <c r="B44" s="14">
        <v>1</v>
      </c>
      <c r="C44" s="164">
        <v>86</v>
      </c>
      <c r="D44" s="164" t="s">
        <v>103</v>
      </c>
      <c r="E44" s="186" t="s">
        <v>25</v>
      </c>
      <c r="F44" s="186" t="s">
        <v>174</v>
      </c>
      <c r="G44" s="164" t="str">
        <f>"27.96"</f>
        <v>27.96</v>
      </c>
      <c r="H44" s="186" t="s">
        <v>253</v>
      </c>
      <c r="J44" s="223">
        <v>0.46875</v>
      </c>
      <c r="K44" s="224"/>
      <c r="L44" s="32" t="s">
        <v>254</v>
      </c>
      <c r="M44" s="12"/>
      <c r="N44" s="12"/>
      <c r="O44" s="9" t="s">
        <v>169</v>
      </c>
      <c r="P44" s="13"/>
      <c r="Q44" s="31"/>
      <c r="R44" s="14">
        <v>1</v>
      </c>
      <c r="S44" s="164">
        <v>16</v>
      </c>
      <c r="T44" s="164" t="s">
        <v>29</v>
      </c>
      <c r="U44" s="186" t="s">
        <v>25</v>
      </c>
      <c r="V44" s="186" t="s">
        <v>174</v>
      </c>
      <c r="W44" s="164" t="str">
        <f>"2:00.76"</f>
        <v>2:00.76</v>
      </c>
      <c r="AC44" s="21"/>
      <c r="AD44" s="21"/>
      <c r="AE44" s="2"/>
      <c r="AF44" s="36"/>
      <c r="AG44" s="36"/>
      <c r="AH44" s="36"/>
      <c r="AI44" s="36"/>
      <c r="AJ44" s="36"/>
      <c r="AK44" s="36"/>
      <c r="AL44" s="36"/>
    </row>
    <row r="45" spans="2:38" ht="14.25" customHeight="1" x14ac:dyDescent="0.2">
      <c r="B45" s="14">
        <v>2</v>
      </c>
      <c r="C45" s="164">
        <v>52</v>
      </c>
      <c r="D45" s="164" t="s">
        <v>62</v>
      </c>
      <c r="E45" s="186" t="s">
        <v>13</v>
      </c>
      <c r="F45" s="186" t="s">
        <v>174</v>
      </c>
      <c r="G45" s="164" t="str">
        <f>"29.04"</f>
        <v>29.04</v>
      </c>
      <c r="H45" s="10"/>
      <c r="J45" s="14">
        <v>1</v>
      </c>
      <c r="K45" s="164">
        <v>37</v>
      </c>
      <c r="L45" s="164" t="s">
        <v>46</v>
      </c>
      <c r="M45" s="186" t="s">
        <v>8</v>
      </c>
      <c r="N45" s="186" t="s">
        <v>174</v>
      </c>
      <c r="O45" s="164" t="str">
        <f>"2:26.18"</f>
        <v>2:26.18</v>
      </c>
      <c r="P45" s="13"/>
      <c r="Q45" s="31"/>
      <c r="R45" s="14">
        <v>2</v>
      </c>
      <c r="S45" s="164">
        <v>19</v>
      </c>
      <c r="T45" s="164" t="s">
        <v>32</v>
      </c>
      <c r="U45" s="186" t="s">
        <v>25</v>
      </c>
      <c r="V45" s="186" t="s">
        <v>174</v>
      </c>
      <c r="W45" s="164" t="str">
        <f>"2:19.14"</f>
        <v>2:19.14</v>
      </c>
      <c r="Y45" s="6"/>
      <c r="Z45" s="39"/>
      <c r="AA45" s="39"/>
      <c r="AC45" s="6"/>
      <c r="AD45" s="6"/>
      <c r="AE45" s="13"/>
      <c r="AF45" s="36"/>
      <c r="AG45" s="36"/>
      <c r="AH45" s="36"/>
      <c r="AI45" s="36"/>
      <c r="AJ45" s="36"/>
      <c r="AK45" s="36"/>
      <c r="AL45" s="36"/>
    </row>
    <row r="46" spans="2:38" ht="14.25" customHeight="1" x14ac:dyDescent="0.2">
      <c r="B46" s="14">
        <v>3</v>
      </c>
      <c r="C46" s="164">
        <v>34</v>
      </c>
      <c r="D46" s="164" t="s">
        <v>43</v>
      </c>
      <c r="E46" s="186" t="s">
        <v>8</v>
      </c>
      <c r="F46" s="186" t="s">
        <v>174</v>
      </c>
      <c r="G46" s="164" t="str">
        <f>"30.86"</f>
        <v>30.86</v>
      </c>
      <c r="H46" s="10"/>
      <c r="J46" s="14">
        <v>2</v>
      </c>
      <c r="K46" s="164">
        <v>42</v>
      </c>
      <c r="L46" s="164" t="s">
        <v>51</v>
      </c>
      <c r="M46" s="186" t="s">
        <v>13</v>
      </c>
      <c r="N46" s="186" t="s">
        <v>174</v>
      </c>
      <c r="O46" s="164" t="str">
        <f>"2:27.48"</f>
        <v>2:27.48</v>
      </c>
      <c r="P46" s="13"/>
      <c r="Q46" s="31"/>
      <c r="R46" s="14">
        <v>3</v>
      </c>
      <c r="S46" s="164">
        <v>13</v>
      </c>
      <c r="T46" s="164" t="s">
        <v>23</v>
      </c>
      <c r="U46" s="186" t="s">
        <v>25</v>
      </c>
      <c r="V46" s="186" t="s">
        <v>24</v>
      </c>
      <c r="W46" s="164" t="str">
        <f>"2:22.51"</f>
        <v>2:22.51</v>
      </c>
      <c r="AA46" s="36"/>
      <c r="AC46" s="25"/>
      <c r="AE46" s="13"/>
      <c r="AF46" s="36"/>
      <c r="AG46" s="36"/>
      <c r="AH46" s="36"/>
      <c r="AI46" s="36"/>
      <c r="AJ46" s="36"/>
      <c r="AK46" s="36"/>
      <c r="AL46" s="36"/>
    </row>
    <row r="47" spans="2:38" ht="14.25" customHeight="1" x14ac:dyDescent="0.2">
      <c r="B47" s="14">
        <v>4</v>
      </c>
      <c r="C47" s="164">
        <v>71</v>
      </c>
      <c r="D47" s="164" t="s">
        <v>85</v>
      </c>
      <c r="E47" s="186" t="s">
        <v>25</v>
      </c>
      <c r="F47" s="186" t="s">
        <v>174</v>
      </c>
      <c r="G47" s="164" t="str">
        <f>"31.19"</f>
        <v>31.19</v>
      </c>
      <c r="H47" s="10"/>
      <c r="J47" s="14">
        <v>3</v>
      </c>
      <c r="K47" s="164">
        <v>32</v>
      </c>
      <c r="L47" s="164" t="s">
        <v>41</v>
      </c>
      <c r="M47" s="186" t="s">
        <v>8</v>
      </c>
      <c r="N47" s="186" t="s">
        <v>174</v>
      </c>
      <c r="O47" s="164" t="str">
        <f>"2:44.16"</f>
        <v>2:44.16</v>
      </c>
      <c r="P47" s="13"/>
      <c r="Q47" s="31"/>
      <c r="R47" s="14">
        <v>4</v>
      </c>
      <c r="S47" s="164">
        <v>7</v>
      </c>
      <c r="T47" s="164" t="s">
        <v>15</v>
      </c>
      <c r="U47" s="186" t="s">
        <v>13</v>
      </c>
      <c r="V47" s="186" t="s">
        <v>174</v>
      </c>
      <c r="W47" s="164" t="str">
        <f>"2:30.48"</f>
        <v>2:30.48</v>
      </c>
      <c r="AA47" s="36"/>
      <c r="AC47" s="25"/>
      <c r="AE47" s="13"/>
      <c r="AF47" s="36"/>
      <c r="AG47" s="36"/>
      <c r="AH47" s="36"/>
      <c r="AI47" s="36"/>
      <c r="AJ47" s="36"/>
      <c r="AK47" s="36"/>
      <c r="AL47" s="36"/>
    </row>
    <row r="48" spans="2:38" ht="14.25" customHeight="1" x14ac:dyDescent="0.2">
      <c r="B48" s="14">
        <v>5</v>
      </c>
      <c r="C48" s="164">
        <v>54</v>
      </c>
      <c r="D48" s="164" t="s">
        <v>64</v>
      </c>
      <c r="E48" s="186" t="s">
        <v>13</v>
      </c>
      <c r="F48" s="186" t="s">
        <v>174</v>
      </c>
      <c r="G48" s="164" t="str">
        <f>"31.55"</f>
        <v>31.55</v>
      </c>
      <c r="H48" s="10"/>
      <c r="J48" s="14">
        <v>4</v>
      </c>
      <c r="K48" s="164">
        <v>51</v>
      </c>
      <c r="L48" s="164" t="s">
        <v>61</v>
      </c>
      <c r="M48" s="186" t="s">
        <v>13</v>
      </c>
      <c r="N48" s="186" t="s">
        <v>174</v>
      </c>
      <c r="O48" s="164" t="str">
        <f>"2:47.61"</f>
        <v>2:47.61</v>
      </c>
      <c r="P48" s="13"/>
      <c r="Q48" s="31"/>
      <c r="R48" s="14">
        <v>5</v>
      </c>
      <c r="S48" s="164">
        <v>22</v>
      </c>
      <c r="T48" s="164" t="s">
        <v>35</v>
      </c>
      <c r="U48" s="186" t="s">
        <v>25</v>
      </c>
      <c r="V48" s="186" t="s">
        <v>174</v>
      </c>
      <c r="W48" s="164" t="str">
        <f>"3:11.67"</f>
        <v>3:11.67</v>
      </c>
      <c r="AA48" s="36"/>
      <c r="AE48" s="13"/>
      <c r="AF48" s="36"/>
      <c r="AG48" s="36"/>
      <c r="AH48" s="36"/>
      <c r="AI48" s="36"/>
      <c r="AJ48" s="36"/>
      <c r="AK48" s="36"/>
      <c r="AL48" s="36"/>
    </row>
    <row r="49" spans="2:38" ht="14.25" customHeight="1" x14ac:dyDescent="0.2">
      <c r="B49" s="14">
        <v>6</v>
      </c>
      <c r="C49" s="164">
        <v>49</v>
      </c>
      <c r="D49" s="164" t="s">
        <v>59</v>
      </c>
      <c r="E49" s="186" t="s">
        <v>13</v>
      </c>
      <c r="F49" s="186" t="s">
        <v>174</v>
      </c>
      <c r="G49" s="164" t="str">
        <f>"46.33"</f>
        <v>46.33</v>
      </c>
      <c r="H49" s="10"/>
      <c r="J49" s="14">
        <v>5</v>
      </c>
      <c r="K49" s="164">
        <v>49</v>
      </c>
      <c r="L49" s="164" t="s">
        <v>59</v>
      </c>
      <c r="M49" s="186" t="s">
        <v>13</v>
      </c>
      <c r="N49" s="186" t="s">
        <v>174</v>
      </c>
      <c r="O49" s="164" t="str">
        <f>"3:11.14"</f>
        <v>3:11.14</v>
      </c>
      <c r="P49" s="13"/>
      <c r="Q49" s="31"/>
      <c r="R49" s="14">
        <v>6</v>
      </c>
      <c r="S49" s="164">
        <v>3</v>
      </c>
      <c r="T49" s="164" t="s">
        <v>10</v>
      </c>
      <c r="U49" s="186" t="s">
        <v>8</v>
      </c>
      <c r="V49" s="186" t="s">
        <v>174</v>
      </c>
      <c r="W49" s="164" t="str">
        <f>"3:30.64"</f>
        <v>3:30.64</v>
      </c>
      <c r="AA49" s="36"/>
      <c r="AE49" s="13"/>
      <c r="AF49" s="36"/>
      <c r="AG49" s="36"/>
      <c r="AH49" s="36"/>
      <c r="AI49" s="36"/>
      <c r="AJ49" s="36"/>
      <c r="AK49" s="36"/>
      <c r="AL49" s="36"/>
    </row>
    <row r="50" spans="2:38" ht="14.25" customHeight="1" x14ac:dyDescent="0.2">
      <c r="B50" s="14">
        <v>7</v>
      </c>
      <c r="C50" s="17"/>
      <c r="D50" s="11"/>
      <c r="E50" s="10"/>
      <c r="F50" s="10"/>
      <c r="G50" s="9"/>
      <c r="H50" s="10"/>
      <c r="J50" s="14">
        <v>6</v>
      </c>
      <c r="K50" s="164">
        <v>88</v>
      </c>
      <c r="L50" s="164" t="s">
        <v>105</v>
      </c>
      <c r="M50" s="186" t="s">
        <v>25</v>
      </c>
      <c r="N50" s="186" t="s">
        <v>174</v>
      </c>
      <c r="O50" s="164" t="str">
        <f>"3:48.71"</f>
        <v>3:48.71</v>
      </c>
      <c r="P50" s="13"/>
      <c r="Q50" s="31"/>
      <c r="R50" s="14">
        <v>7</v>
      </c>
      <c r="S50" s="164">
        <v>10</v>
      </c>
      <c r="T50" s="164" t="s">
        <v>18</v>
      </c>
      <c r="U50" s="186" t="s">
        <v>13</v>
      </c>
      <c r="V50" s="186" t="s">
        <v>174</v>
      </c>
      <c r="W50" s="164" t="str">
        <f>"3:49.01"</f>
        <v>3:49.01</v>
      </c>
      <c r="Y50" s="6"/>
      <c r="AA50" s="36"/>
      <c r="AE50" s="13"/>
      <c r="AF50" s="36"/>
      <c r="AG50" s="36"/>
      <c r="AH50" s="36"/>
      <c r="AI50" s="36"/>
      <c r="AJ50" s="36"/>
      <c r="AK50" s="36"/>
      <c r="AL50" s="36"/>
    </row>
    <row r="51" spans="2:38" ht="14.25" customHeight="1" x14ac:dyDescent="0.2">
      <c r="B51" s="14">
        <v>8</v>
      </c>
      <c r="C51" s="142"/>
      <c r="D51" s="143"/>
      <c r="E51" s="144"/>
      <c r="F51" s="144"/>
      <c r="G51" s="9"/>
      <c r="H51" s="10"/>
      <c r="J51" s="14"/>
      <c r="K51" s="164">
        <v>50</v>
      </c>
      <c r="L51" s="164" t="s">
        <v>60</v>
      </c>
      <c r="M51" s="186" t="s">
        <v>13</v>
      </c>
      <c r="N51" s="186" t="s">
        <v>174</v>
      </c>
      <c r="O51" s="164" t="str">
        <f>"DQ"</f>
        <v>DQ</v>
      </c>
      <c r="P51" s="13"/>
      <c r="Q51" s="31"/>
      <c r="R51" s="14">
        <v>8</v>
      </c>
      <c r="S51" s="164">
        <v>5</v>
      </c>
      <c r="T51" s="164" t="s">
        <v>12</v>
      </c>
      <c r="U51" s="186" t="s">
        <v>13</v>
      </c>
      <c r="V51" s="186" t="s">
        <v>174</v>
      </c>
      <c r="W51" s="164" t="s">
        <v>186</v>
      </c>
      <c r="AA51" s="36"/>
      <c r="AC51" s="6"/>
      <c r="AD51" s="6"/>
      <c r="AE51" s="13"/>
      <c r="AF51" s="36"/>
      <c r="AG51" s="36"/>
      <c r="AH51" s="36"/>
      <c r="AI51" s="36"/>
      <c r="AJ51" s="36"/>
      <c r="AK51" s="36"/>
      <c r="AL51" s="36"/>
    </row>
    <row r="52" spans="2:38" ht="14.25" customHeight="1" x14ac:dyDescent="0.2">
      <c r="J52" s="14"/>
      <c r="K52" s="164"/>
      <c r="L52" s="164"/>
      <c r="M52" s="186"/>
      <c r="N52" s="213" t="str">
        <f>"Rule 18.5a"</f>
        <v>Rule 18.5a</v>
      </c>
      <c r="O52" s="214"/>
      <c r="P52" s="13"/>
      <c r="Q52" s="31"/>
      <c r="S52" s="36"/>
      <c r="U52" s="6"/>
      <c r="V52" s="6"/>
      <c r="W52" s="13"/>
      <c r="Y52" s="31"/>
      <c r="AA52" s="36"/>
      <c r="AC52" s="6"/>
      <c r="AD52" s="6"/>
      <c r="AE52" s="13"/>
      <c r="AF52" s="36"/>
      <c r="AG52" s="36"/>
      <c r="AH52" s="36"/>
      <c r="AI52" s="36"/>
      <c r="AJ52" s="36"/>
      <c r="AK52" s="36"/>
      <c r="AL52" s="36"/>
    </row>
    <row r="53" spans="2:38" ht="14.25" customHeight="1" x14ac:dyDescent="0.2">
      <c r="B53" s="223">
        <v>0.43055555555555558</v>
      </c>
      <c r="C53" s="224"/>
      <c r="D53" s="32" t="s">
        <v>255</v>
      </c>
      <c r="E53" s="12"/>
      <c r="F53" s="12"/>
      <c r="G53" s="9" t="s">
        <v>169</v>
      </c>
      <c r="H53" s="10" t="s">
        <v>170</v>
      </c>
      <c r="J53" s="31"/>
      <c r="M53" s="31"/>
      <c r="N53" s="31"/>
      <c r="P53" s="13"/>
      <c r="Q53" s="31"/>
      <c r="S53" s="36"/>
      <c r="U53" s="6"/>
      <c r="W53" s="13"/>
      <c r="Y53" s="31"/>
      <c r="AA53" s="36"/>
      <c r="AC53" s="6"/>
      <c r="AD53" s="6"/>
      <c r="AE53" s="13"/>
      <c r="AF53" s="36"/>
      <c r="AG53" s="36"/>
      <c r="AH53" s="36"/>
      <c r="AI53" s="36"/>
      <c r="AJ53" s="36"/>
      <c r="AK53" s="36"/>
      <c r="AL53" s="36"/>
    </row>
    <row r="54" spans="2:38" ht="14.25" customHeight="1" x14ac:dyDescent="0.2">
      <c r="B54" s="14">
        <v>1</v>
      </c>
      <c r="C54" s="164">
        <v>68</v>
      </c>
      <c r="D54" s="164" t="s">
        <v>82</v>
      </c>
      <c r="E54" s="186" t="s">
        <v>25</v>
      </c>
      <c r="F54" s="186" t="s">
        <v>174</v>
      </c>
      <c r="G54" s="164" t="str">
        <f>"27.70"</f>
        <v>27.70</v>
      </c>
      <c r="H54" s="186" t="s">
        <v>253</v>
      </c>
      <c r="J54" s="223">
        <v>0.47569444444444442</v>
      </c>
      <c r="K54" s="224"/>
      <c r="L54" s="32" t="s">
        <v>256</v>
      </c>
      <c r="M54" s="12"/>
      <c r="N54" s="12"/>
      <c r="O54" s="9" t="s">
        <v>169</v>
      </c>
      <c r="P54" s="13"/>
      <c r="Q54" s="31"/>
      <c r="S54" s="36"/>
      <c r="V54" s="6"/>
      <c r="W54" s="13"/>
      <c r="Y54" s="31"/>
      <c r="AA54" s="36"/>
      <c r="AC54" s="6"/>
      <c r="AE54" s="13"/>
      <c r="AF54" s="36"/>
      <c r="AG54" s="36"/>
      <c r="AH54" s="36"/>
      <c r="AI54" s="36"/>
      <c r="AJ54" s="36"/>
      <c r="AK54" s="36"/>
      <c r="AL54" s="36"/>
    </row>
    <row r="55" spans="2:38" ht="14.25" customHeight="1" x14ac:dyDescent="0.2">
      <c r="B55" s="14">
        <v>2</v>
      </c>
      <c r="C55" s="164">
        <v>56</v>
      </c>
      <c r="D55" s="164" t="s">
        <v>66</v>
      </c>
      <c r="E55" s="186" t="s">
        <v>13</v>
      </c>
      <c r="F55" s="186" t="s">
        <v>174</v>
      </c>
      <c r="G55" s="164" t="str">
        <f>"28.28"</f>
        <v>28.28</v>
      </c>
      <c r="H55" s="10"/>
      <c r="J55" s="14">
        <v>1</v>
      </c>
      <c r="K55" s="164">
        <v>87</v>
      </c>
      <c r="L55" s="164" t="s">
        <v>104</v>
      </c>
      <c r="M55" s="186" t="s">
        <v>25</v>
      </c>
      <c r="N55" s="186" t="s">
        <v>174</v>
      </c>
      <c r="O55" s="164" t="str">
        <f>"2:02.33"</f>
        <v>2:02.33</v>
      </c>
      <c r="P55" s="13"/>
      <c r="Q55" s="31"/>
      <c r="S55" s="36"/>
      <c r="U55" s="6"/>
      <c r="W55" s="13"/>
      <c r="Y55" s="31"/>
      <c r="AA55" s="36"/>
      <c r="AD55" s="6"/>
      <c r="AE55" s="13"/>
      <c r="AF55" s="36"/>
      <c r="AG55" s="36"/>
      <c r="AH55" s="36"/>
      <c r="AI55" s="36"/>
      <c r="AJ55" s="36"/>
      <c r="AK55" s="36"/>
      <c r="AL55" s="36"/>
    </row>
    <row r="56" spans="2:38" ht="14.25" customHeight="1" x14ac:dyDescent="0.2">
      <c r="B56" s="14">
        <v>3</v>
      </c>
      <c r="C56" s="164">
        <v>73</v>
      </c>
      <c r="D56" s="164" t="s">
        <v>87</v>
      </c>
      <c r="E56" s="186" t="s">
        <v>25</v>
      </c>
      <c r="F56" s="186" t="s">
        <v>24</v>
      </c>
      <c r="G56" s="164" t="str">
        <f>"29.92"</f>
        <v>29.92</v>
      </c>
      <c r="H56" s="10"/>
      <c r="J56" s="14">
        <v>2</v>
      </c>
      <c r="K56" s="164">
        <v>71</v>
      </c>
      <c r="L56" s="164" t="s">
        <v>85</v>
      </c>
      <c r="M56" s="186" t="s">
        <v>25</v>
      </c>
      <c r="N56" s="186" t="s">
        <v>174</v>
      </c>
      <c r="O56" s="164" t="str">
        <f>"2:06.89"</f>
        <v>2:06.89</v>
      </c>
      <c r="P56" s="13"/>
      <c r="Q56" s="31"/>
      <c r="S56" s="36"/>
      <c r="U56" s="6"/>
      <c r="W56" s="13"/>
      <c r="Y56" s="6"/>
      <c r="AA56" s="36"/>
      <c r="AC56" s="6"/>
      <c r="AE56" s="13"/>
      <c r="AF56" s="36"/>
      <c r="AG56" s="36"/>
      <c r="AH56" s="36"/>
      <c r="AI56" s="36"/>
      <c r="AJ56" s="36"/>
      <c r="AK56" s="36"/>
      <c r="AL56" s="36"/>
    </row>
    <row r="57" spans="2:38" ht="14.25" customHeight="1" x14ac:dyDescent="0.2">
      <c r="B57" s="14">
        <v>4</v>
      </c>
      <c r="C57" s="164">
        <v>60</v>
      </c>
      <c r="D57" s="164" t="s">
        <v>73</v>
      </c>
      <c r="E57" s="186" t="s">
        <v>72</v>
      </c>
      <c r="F57" s="186" t="s">
        <v>174</v>
      </c>
      <c r="G57" s="164" t="str">
        <f>"34.36"</f>
        <v>34.36</v>
      </c>
      <c r="H57" s="10"/>
      <c r="J57" s="14">
        <v>3</v>
      </c>
      <c r="K57" s="164">
        <v>55</v>
      </c>
      <c r="L57" s="164" t="s">
        <v>65</v>
      </c>
      <c r="M57" s="186" t="s">
        <v>13</v>
      </c>
      <c r="N57" s="186" t="s">
        <v>174</v>
      </c>
      <c r="O57" s="164" t="str">
        <f>"2:08.39"</f>
        <v>2:08.39</v>
      </c>
      <c r="P57" s="13"/>
      <c r="Q57" s="31"/>
      <c r="S57" s="36"/>
      <c r="U57" s="6"/>
      <c r="W57" s="13"/>
      <c r="Y57" s="6"/>
      <c r="AA57" s="36"/>
      <c r="AC57" s="6"/>
      <c r="AE57" s="13"/>
      <c r="AF57" s="36"/>
      <c r="AG57" s="36"/>
      <c r="AH57" s="36"/>
      <c r="AI57" s="36"/>
      <c r="AJ57" s="36"/>
      <c r="AK57" s="36"/>
      <c r="AL57" s="36"/>
    </row>
    <row r="58" spans="2:38" ht="14.25" customHeight="1" x14ac:dyDescent="0.2">
      <c r="B58" s="14">
        <v>5</v>
      </c>
      <c r="C58" s="164">
        <v>59</v>
      </c>
      <c r="D58" s="164" t="s">
        <v>71</v>
      </c>
      <c r="E58" s="186" t="s">
        <v>72</v>
      </c>
      <c r="F58" s="186" t="s">
        <v>174</v>
      </c>
      <c r="G58" s="164" t="str">
        <f>"35.99"</f>
        <v>35.99</v>
      </c>
      <c r="H58" s="10"/>
      <c r="J58" s="14">
        <v>4</v>
      </c>
      <c r="K58" s="164">
        <v>43</v>
      </c>
      <c r="L58" s="164" t="s">
        <v>52</v>
      </c>
      <c r="M58" s="186" t="s">
        <v>13</v>
      </c>
      <c r="N58" s="186" t="s">
        <v>174</v>
      </c>
      <c r="O58" s="164" t="str">
        <f>"2:10.68"</f>
        <v>2:10.68</v>
      </c>
      <c r="P58" s="13"/>
      <c r="Q58" s="31"/>
      <c r="S58" s="36"/>
      <c r="W58" s="13"/>
      <c r="Y58" s="6"/>
      <c r="AA58" s="36"/>
      <c r="AC58" s="6"/>
      <c r="AE58" s="13"/>
      <c r="AF58" s="36"/>
      <c r="AG58" s="36"/>
      <c r="AH58" s="36"/>
      <c r="AI58" s="36"/>
      <c r="AJ58" s="36"/>
      <c r="AK58" s="36"/>
      <c r="AL58" s="36"/>
    </row>
    <row r="59" spans="2:38" ht="14.25" customHeight="1" x14ac:dyDescent="0.2">
      <c r="B59" s="14">
        <v>6</v>
      </c>
      <c r="C59" s="164">
        <v>44</v>
      </c>
      <c r="D59" s="164" t="s">
        <v>53</v>
      </c>
      <c r="E59" s="186" t="s">
        <v>13</v>
      </c>
      <c r="F59" s="186" t="s">
        <v>174</v>
      </c>
      <c r="G59" s="164" t="str">
        <f>"47.72"</f>
        <v>47.72</v>
      </c>
      <c r="H59" s="10"/>
      <c r="J59" s="14">
        <v>5</v>
      </c>
      <c r="K59" s="164">
        <v>47</v>
      </c>
      <c r="L59" s="164" t="s">
        <v>56</v>
      </c>
      <c r="M59" s="186" t="s">
        <v>13</v>
      </c>
      <c r="N59" s="186" t="s">
        <v>174</v>
      </c>
      <c r="O59" s="164" t="str">
        <f>"2:13.33"</f>
        <v>2:13.33</v>
      </c>
      <c r="P59" s="13"/>
      <c r="Q59" s="31"/>
      <c r="S59" s="36"/>
      <c r="U59" s="25"/>
      <c r="V59" s="6"/>
      <c r="W59" s="13"/>
      <c r="AA59" s="36"/>
      <c r="AE59" s="13"/>
      <c r="AF59" s="36"/>
      <c r="AG59" s="36"/>
      <c r="AH59" s="36"/>
      <c r="AI59" s="36"/>
      <c r="AJ59" s="36"/>
      <c r="AK59" s="36"/>
      <c r="AL59" s="36"/>
    </row>
    <row r="60" spans="2:38" ht="14.25" customHeight="1" x14ac:dyDescent="0.2">
      <c r="B60" s="14"/>
      <c r="C60" s="164">
        <v>64</v>
      </c>
      <c r="D60" s="164" t="s">
        <v>78</v>
      </c>
      <c r="E60" s="186" t="s">
        <v>38</v>
      </c>
      <c r="F60" s="186" t="s">
        <v>174</v>
      </c>
      <c r="G60" s="186" t="s">
        <v>174</v>
      </c>
      <c r="H60" s="164" t="str">
        <f>"DQ"</f>
        <v>DQ</v>
      </c>
      <c r="J60" s="14">
        <v>6</v>
      </c>
      <c r="K60" s="164">
        <v>60</v>
      </c>
      <c r="L60" s="164" t="s">
        <v>73</v>
      </c>
      <c r="M60" s="186" t="s">
        <v>72</v>
      </c>
      <c r="N60" s="186" t="s">
        <v>174</v>
      </c>
      <c r="O60" s="164" t="str">
        <f>"2:18.82"</f>
        <v>2:18.82</v>
      </c>
      <c r="P60" s="13"/>
      <c r="Q60" s="31"/>
      <c r="S60" s="36"/>
      <c r="U60" s="22"/>
      <c r="V60" s="22"/>
      <c r="W60" s="13"/>
      <c r="AA60" s="36"/>
      <c r="AC60" s="25"/>
      <c r="AD60" s="6"/>
      <c r="AE60" s="13"/>
      <c r="AF60" s="36"/>
      <c r="AG60" s="36"/>
      <c r="AH60" s="36"/>
      <c r="AI60" s="36"/>
      <c r="AJ60" s="36"/>
      <c r="AK60" s="36"/>
      <c r="AL60" s="36"/>
    </row>
    <row r="61" spans="2:38" ht="14.25" customHeight="1" x14ac:dyDescent="0.2">
      <c r="B61" s="14"/>
      <c r="C61" s="17"/>
      <c r="D61" s="11"/>
      <c r="E61" s="10"/>
      <c r="F61" s="10"/>
      <c r="G61" s="213" t="str">
        <f>"Rule 18.5a"</f>
        <v>Rule 18.5a</v>
      </c>
      <c r="H61" s="214"/>
      <c r="J61" s="14">
        <v>7</v>
      </c>
      <c r="K61" s="164">
        <v>45</v>
      </c>
      <c r="L61" s="164" t="s">
        <v>54</v>
      </c>
      <c r="M61" s="186" t="s">
        <v>13</v>
      </c>
      <c r="N61" s="186" t="s">
        <v>174</v>
      </c>
      <c r="O61" s="164" t="str">
        <f>"2:26.66"</f>
        <v>2:26.66</v>
      </c>
      <c r="P61" s="13"/>
      <c r="Q61" s="31"/>
      <c r="R61" s="39"/>
      <c r="S61" s="39"/>
      <c r="U61" s="6"/>
      <c r="V61" s="6"/>
      <c r="W61" s="13"/>
      <c r="AA61" s="36"/>
      <c r="AC61" s="22"/>
      <c r="AD61" s="22"/>
      <c r="AE61" s="13"/>
      <c r="AF61" s="36"/>
      <c r="AG61" s="36"/>
      <c r="AH61" s="36"/>
      <c r="AI61" s="36"/>
      <c r="AJ61" s="36"/>
      <c r="AK61" s="36"/>
      <c r="AL61" s="36"/>
    </row>
    <row r="62" spans="2:38" ht="14.25" customHeight="1" x14ac:dyDescent="0.2">
      <c r="C62" s="36"/>
      <c r="E62" s="22"/>
      <c r="F62" s="22"/>
      <c r="G62" s="13"/>
      <c r="J62" s="14">
        <v>8</v>
      </c>
      <c r="K62" s="17"/>
      <c r="L62" s="11"/>
      <c r="M62" s="10"/>
      <c r="N62" s="10"/>
      <c r="O62" s="9"/>
      <c r="P62" s="13"/>
      <c r="Q62" s="31"/>
      <c r="S62" s="36"/>
      <c r="U62" s="25"/>
      <c r="V62" s="6"/>
      <c r="W62" s="13"/>
      <c r="Y62" s="6"/>
      <c r="Z62" s="39"/>
      <c r="AA62" s="39"/>
      <c r="AC62" s="6"/>
      <c r="AD62" s="6"/>
      <c r="AE62" s="13"/>
      <c r="AF62" s="36"/>
      <c r="AG62" s="36"/>
      <c r="AH62" s="36"/>
      <c r="AI62" s="36"/>
      <c r="AJ62" s="36"/>
      <c r="AK62" s="36"/>
      <c r="AL62" s="36"/>
    </row>
    <row r="63" spans="2:38" ht="14.25" customHeight="1" x14ac:dyDescent="0.2">
      <c r="J63" s="31"/>
      <c r="M63" s="31"/>
      <c r="N63" s="31"/>
      <c r="Q63" s="31"/>
      <c r="S63" s="36"/>
      <c r="W63" s="13"/>
      <c r="Y63" s="6"/>
      <c r="AA63" s="36"/>
      <c r="AC63" s="25"/>
      <c r="AD63" s="6"/>
      <c r="AE63" s="13"/>
      <c r="AF63" s="36"/>
      <c r="AG63" s="36"/>
      <c r="AH63" s="36"/>
      <c r="AI63" s="36"/>
      <c r="AJ63" s="36"/>
      <c r="AK63" s="36"/>
      <c r="AL63" s="36"/>
    </row>
    <row r="64" spans="2:38" ht="14.25" customHeight="1" x14ac:dyDescent="0.2">
      <c r="P64" s="13"/>
      <c r="Q64" s="31"/>
      <c r="S64" s="36"/>
      <c r="U64" s="6"/>
      <c r="V64" s="6"/>
      <c r="W64" s="13"/>
      <c r="AA64" s="36"/>
      <c r="AE64" s="13"/>
      <c r="AF64" s="36"/>
      <c r="AG64" s="36"/>
      <c r="AH64" s="36"/>
      <c r="AI64" s="36"/>
      <c r="AJ64" s="36"/>
      <c r="AK64" s="36"/>
      <c r="AL64" s="36"/>
    </row>
    <row r="65" spans="2:38" ht="14.25" customHeight="1" x14ac:dyDescent="0.2">
      <c r="P65" s="13"/>
      <c r="Q65" s="31"/>
      <c r="S65" s="36"/>
      <c r="T65" s="36"/>
      <c r="U65" s="25"/>
      <c r="W65" s="13"/>
      <c r="AA65" s="36"/>
      <c r="AC65" s="6"/>
      <c r="AD65" s="6"/>
      <c r="AE65" s="13"/>
      <c r="AF65" s="36"/>
      <c r="AG65" s="36"/>
      <c r="AH65" s="36"/>
      <c r="AI65" s="36"/>
      <c r="AJ65" s="36"/>
      <c r="AK65" s="36"/>
      <c r="AL65" s="36"/>
    </row>
    <row r="66" spans="2:38" ht="14.25" customHeight="1" x14ac:dyDescent="0.2">
      <c r="P66" s="13"/>
      <c r="Q66" s="31"/>
      <c r="S66" s="36"/>
      <c r="V66" s="6"/>
      <c r="W66" s="13"/>
      <c r="AA66" s="36"/>
      <c r="AB66" s="36"/>
      <c r="AC66" s="25"/>
      <c r="AE66" s="13"/>
      <c r="AF66" s="36"/>
      <c r="AG66" s="36"/>
      <c r="AH66" s="36"/>
      <c r="AI66" s="36"/>
      <c r="AJ66" s="36"/>
      <c r="AK66" s="36"/>
      <c r="AL66" s="36"/>
    </row>
    <row r="67" spans="2:38" ht="14.25" customHeight="1" x14ac:dyDescent="0.2">
      <c r="P67" s="13"/>
      <c r="Q67" s="31"/>
      <c r="S67" s="36"/>
      <c r="W67" s="13"/>
      <c r="Y67" s="6"/>
      <c r="AA67" s="36"/>
      <c r="AD67" s="6"/>
      <c r="AE67" s="13"/>
      <c r="AF67" s="36"/>
      <c r="AG67" s="36"/>
      <c r="AH67" s="36"/>
      <c r="AI67" s="36"/>
      <c r="AJ67" s="36"/>
      <c r="AK67" s="36"/>
      <c r="AL67" s="36"/>
    </row>
    <row r="68" spans="2:38" ht="14.25" customHeight="1" x14ac:dyDescent="0.2">
      <c r="P68" s="13"/>
      <c r="Q68" s="31"/>
      <c r="S68" s="36"/>
      <c r="V68" s="6"/>
      <c r="W68" s="13"/>
      <c r="AA68" s="36"/>
      <c r="AE68" s="13"/>
      <c r="AF68" s="36"/>
      <c r="AG68" s="36"/>
      <c r="AH68" s="36"/>
      <c r="AI68" s="36"/>
      <c r="AJ68" s="36"/>
      <c r="AK68" s="36"/>
      <c r="AL68" s="36"/>
    </row>
    <row r="69" spans="2:38" ht="14.25" customHeight="1" x14ac:dyDescent="0.2">
      <c r="P69" s="13"/>
      <c r="Q69" s="31"/>
      <c r="S69" s="36"/>
      <c r="V69" s="6"/>
      <c r="W69" s="13"/>
      <c r="Y69" s="6"/>
      <c r="AA69" s="36"/>
      <c r="AD69" s="6"/>
      <c r="AE69" s="13"/>
      <c r="AF69" s="36"/>
      <c r="AG69" s="36"/>
      <c r="AH69" s="36"/>
      <c r="AI69" s="36"/>
      <c r="AJ69" s="36"/>
      <c r="AK69" s="36"/>
      <c r="AL69" s="36"/>
    </row>
    <row r="70" spans="2:38" ht="14.25" customHeight="1" x14ac:dyDescent="0.2">
      <c r="P70" s="13"/>
      <c r="Q70" s="31"/>
      <c r="R70" s="31"/>
      <c r="U70" s="31"/>
      <c r="V70" s="31"/>
      <c r="AA70" s="36"/>
      <c r="AD70" s="6"/>
      <c r="AE70" s="13"/>
      <c r="AF70" s="36"/>
      <c r="AG70" s="36"/>
      <c r="AH70" s="36"/>
      <c r="AI70" s="36"/>
      <c r="AJ70" s="36"/>
      <c r="AK70" s="36"/>
      <c r="AL70" s="36"/>
    </row>
    <row r="71" spans="2:38" ht="14.25" customHeight="1" x14ac:dyDescent="0.2">
      <c r="P71" s="13"/>
      <c r="Q71" s="31"/>
      <c r="R71" s="39"/>
      <c r="S71" s="39"/>
      <c r="U71" s="6"/>
      <c r="V71" s="6"/>
      <c r="W71" s="13"/>
      <c r="X71" s="31"/>
      <c r="Z71" s="31"/>
      <c r="AC71" s="31"/>
      <c r="AD71" s="31"/>
      <c r="AF71" s="2"/>
      <c r="AG71" s="2"/>
      <c r="AH71" s="2"/>
      <c r="AI71" s="2"/>
    </row>
    <row r="72" spans="2:38" ht="14.25" customHeight="1" x14ac:dyDescent="0.2">
      <c r="C72" s="36"/>
      <c r="E72" s="6"/>
      <c r="G72" s="13"/>
      <c r="P72" s="13"/>
      <c r="Q72" s="31"/>
      <c r="S72" s="36"/>
      <c r="U72" s="6"/>
      <c r="W72" s="25"/>
      <c r="X72" s="31"/>
      <c r="Y72" s="6"/>
      <c r="Z72" s="39"/>
      <c r="AA72" s="39"/>
      <c r="AC72" s="6"/>
      <c r="AD72" s="6"/>
      <c r="AE72" s="13"/>
      <c r="AF72" s="2"/>
      <c r="AG72" s="2"/>
      <c r="AH72" s="2"/>
      <c r="AI72" s="2"/>
    </row>
    <row r="73" spans="2:38" ht="14.25" customHeight="1" x14ac:dyDescent="0.2">
      <c r="C73" s="36"/>
      <c r="E73" s="6"/>
      <c r="G73" s="13"/>
      <c r="J73" s="31"/>
      <c r="Q73" s="31"/>
      <c r="S73" s="36"/>
      <c r="U73" s="6"/>
      <c r="W73" s="13"/>
      <c r="X73" s="31"/>
      <c r="Y73" s="6"/>
      <c r="AA73" s="36"/>
      <c r="AC73" s="6"/>
      <c r="AE73" s="25"/>
      <c r="AF73" s="2"/>
      <c r="AG73" s="2"/>
      <c r="AH73" s="2"/>
      <c r="AI73" s="2"/>
    </row>
    <row r="74" spans="2:38" ht="14.25" customHeight="1" x14ac:dyDescent="0.2">
      <c r="C74" s="36"/>
      <c r="G74" s="13"/>
      <c r="Q74" s="31"/>
      <c r="S74" s="36"/>
      <c r="W74" s="13"/>
      <c r="X74" s="31"/>
      <c r="AA74" s="36"/>
      <c r="AC74" s="6"/>
      <c r="AE74" s="13"/>
      <c r="AF74" s="2"/>
      <c r="AG74" s="2"/>
      <c r="AH74" s="2"/>
      <c r="AI74" s="2"/>
    </row>
    <row r="75" spans="2:38" ht="14.25" customHeight="1" x14ac:dyDescent="0.2">
      <c r="C75" s="36"/>
      <c r="E75" s="6"/>
      <c r="G75" s="13"/>
      <c r="P75" s="13"/>
      <c r="Q75" s="31"/>
      <c r="S75" s="36"/>
      <c r="U75" s="6"/>
      <c r="W75" s="25"/>
      <c r="X75" s="31"/>
      <c r="AA75" s="36"/>
      <c r="AE75" s="13"/>
      <c r="AF75" s="2"/>
      <c r="AG75" s="2"/>
      <c r="AH75" s="2"/>
      <c r="AI75" s="2"/>
    </row>
    <row r="76" spans="2:38" ht="14.25" customHeight="1" x14ac:dyDescent="0.2">
      <c r="C76" s="36"/>
      <c r="E76" s="6"/>
      <c r="G76" s="13"/>
      <c r="P76" s="13"/>
      <c r="Q76" s="31"/>
      <c r="S76" s="36"/>
      <c r="U76" s="6"/>
      <c r="W76" s="25"/>
      <c r="X76" s="31"/>
      <c r="AA76" s="36"/>
      <c r="AC76" s="6"/>
      <c r="AE76" s="25"/>
      <c r="AF76" s="2"/>
      <c r="AG76" s="2"/>
      <c r="AH76" s="2"/>
      <c r="AI76" s="2"/>
    </row>
    <row r="77" spans="2:38" ht="14.25" customHeight="1" x14ac:dyDescent="0.2">
      <c r="B77" s="31"/>
      <c r="E77" s="31"/>
      <c r="F77" s="31"/>
      <c r="G77" s="31"/>
      <c r="H77" s="31"/>
      <c r="P77" s="13"/>
      <c r="Q77" s="31"/>
      <c r="S77" s="36"/>
      <c r="U77" s="25"/>
      <c r="V77" s="6"/>
      <c r="W77" s="13"/>
      <c r="X77" s="31"/>
      <c r="AA77" s="36"/>
      <c r="AC77" s="6"/>
      <c r="AE77" s="25"/>
      <c r="AF77" s="2"/>
      <c r="AG77" s="2"/>
      <c r="AH77" s="2"/>
      <c r="AI77" s="2"/>
    </row>
    <row r="78" spans="2:38" ht="14.25" customHeight="1" x14ac:dyDescent="0.2">
      <c r="B78" s="39"/>
      <c r="C78" s="39"/>
      <c r="E78" s="6"/>
      <c r="F78" s="6"/>
      <c r="G78" s="13"/>
      <c r="P78" s="13"/>
      <c r="Q78" s="31"/>
      <c r="S78" s="36"/>
      <c r="U78" s="22"/>
      <c r="W78" s="13"/>
      <c r="X78" s="31"/>
      <c r="AA78" s="36"/>
      <c r="AC78" s="25"/>
      <c r="AD78" s="6"/>
      <c r="AE78" s="13"/>
      <c r="AF78" s="2"/>
      <c r="AG78" s="2"/>
      <c r="AH78" s="2"/>
      <c r="AI78" s="2"/>
    </row>
    <row r="79" spans="2:38" ht="14.25" customHeight="1" x14ac:dyDescent="0.2">
      <c r="C79" s="36"/>
      <c r="G79" s="13"/>
      <c r="P79" s="13"/>
      <c r="Q79" s="31"/>
      <c r="S79" s="36"/>
      <c r="U79" s="25"/>
      <c r="V79" s="6"/>
      <c r="W79" s="13"/>
      <c r="X79" s="31"/>
      <c r="AA79" s="36"/>
      <c r="AC79" s="22"/>
      <c r="AE79" s="13"/>
      <c r="AF79" s="2"/>
      <c r="AG79" s="2"/>
      <c r="AH79" s="2"/>
      <c r="AI79" s="2"/>
    </row>
    <row r="80" spans="2:38" ht="14.25" customHeight="1" x14ac:dyDescent="0.2">
      <c r="C80" s="36"/>
      <c r="E80" s="22"/>
      <c r="F80" s="6"/>
      <c r="G80" s="13"/>
      <c r="P80" s="13"/>
      <c r="Q80" s="31"/>
      <c r="R80" s="31"/>
      <c r="U80" s="31"/>
      <c r="V80" s="31"/>
      <c r="X80" s="31"/>
      <c r="AA80" s="36"/>
      <c r="AC80" s="25"/>
      <c r="AD80" s="6"/>
      <c r="AE80" s="13"/>
      <c r="AF80" s="2"/>
      <c r="AG80" s="2"/>
      <c r="AH80" s="2"/>
      <c r="AI80" s="2"/>
    </row>
    <row r="81" spans="2:35" ht="14.25" customHeight="1" x14ac:dyDescent="0.2">
      <c r="C81" s="36"/>
      <c r="E81" s="22"/>
      <c r="F81" s="6"/>
      <c r="G81" s="13"/>
      <c r="P81" s="13"/>
      <c r="Q81" s="31"/>
      <c r="R81" s="39"/>
      <c r="S81" s="39"/>
      <c r="U81" s="6"/>
      <c r="V81" s="6"/>
      <c r="W81" s="13"/>
      <c r="X81" s="31"/>
      <c r="Y81" s="6"/>
      <c r="Z81" s="31"/>
      <c r="AC81" s="31"/>
      <c r="AD81" s="31"/>
      <c r="AF81" s="2"/>
      <c r="AG81" s="2"/>
      <c r="AH81" s="2"/>
      <c r="AI81" s="2"/>
    </row>
    <row r="82" spans="2:35" ht="14.25" customHeight="1" x14ac:dyDescent="0.2">
      <c r="C82" s="36"/>
      <c r="E82" s="6"/>
      <c r="G82" s="13"/>
      <c r="P82" s="13"/>
      <c r="Q82" s="31"/>
      <c r="S82" s="36"/>
      <c r="V82" s="6"/>
      <c r="W82" s="25"/>
      <c r="X82" s="31"/>
      <c r="Y82" s="6"/>
      <c r="Z82" s="39"/>
      <c r="AA82" s="39"/>
      <c r="AC82" s="6"/>
      <c r="AD82" s="6"/>
      <c r="AE82" s="13"/>
      <c r="AF82" s="2"/>
      <c r="AG82" s="2"/>
      <c r="AH82" s="2"/>
      <c r="AI82" s="2"/>
    </row>
    <row r="83" spans="2:35" ht="14.25" customHeight="1" x14ac:dyDescent="0.2">
      <c r="C83" s="36"/>
      <c r="G83" s="13"/>
      <c r="P83" s="13"/>
      <c r="Q83" s="31"/>
      <c r="S83" s="36"/>
      <c r="U83" s="25"/>
      <c r="V83" s="6"/>
      <c r="W83" s="13"/>
      <c r="X83" s="31"/>
      <c r="AA83" s="36"/>
      <c r="AD83" s="6"/>
      <c r="AE83" s="25"/>
      <c r="AF83" s="2"/>
      <c r="AG83" s="2"/>
      <c r="AH83" s="2"/>
      <c r="AI83" s="2"/>
    </row>
    <row r="84" spans="2:35" ht="14.25" customHeight="1" x14ac:dyDescent="0.2">
      <c r="C84" s="36"/>
      <c r="G84" s="13"/>
      <c r="S84" s="36"/>
      <c r="U84" s="6"/>
      <c r="W84" s="13"/>
      <c r="X84" s="31"/>
      <c r="Y84" s="6"/>
      <c r="AA84" s="36"/>
      <c r="AC84" s="25"/>
      <c r="AD84" s="6"/>
      <c r="AE84" s="13"/>
      <c r="AF84" s="2"/>
      <c r="AG84" s="2"/>
      <c r="AH84" s="2"/>
      <c r="AI84" s="2"/>
    </row>
    <row r="85" spans="2:35" ht="14.25" customHeight="1" x14ac:dyDescent="0.2">
      <c r="C85" s="36"/>
      <c r="G85" s="13"/>
      <c r="P85" s="13"/>
      <c r="S85" s="36"/>
      <c r="U85" s="25"/>
      <c r="V85" s="6"/>
      <c r="W85" s="25"/>
      <c r="X85" s="31"/>
      <c r="AA85" s="36"/>
      <c r="AC85" s="6"/>
      <c r="AE85" s="13"/>
      <c r="AF85" s="2"/>
      <c r="AG85" s="2"/>
      <c r="AH85" s="2"/>
      <c r="AI85" s="2"/>
    </row>
    <row r="86" spans="2:35" ht="14.25" customHeight="1" x14ac:dyDescent="0.2">
      <c r="C86" s="36"/>
      <c r="G86" s="13"/>
      <c r="P86" s="13"/>
      <c r="S86" s="36"/>
      <c r="U86" s="6"/>
      <c r="V86" s="6"/>
      <c r="W86" s="25"/>
      <c r="X86" s="31"/>
      <c r="AA86" s="36"/>
      <c r="AC86" s="25"/>
      <c r="AD86" s="6"/>
      <c r="AE86" s="25"/>
      <c r="AF86" s="2"/>
      <c r="AG86" s="2"/>
      <c r="AH86" s="2"/>
      <c r="AI86" s="2"/>
    </row>
    <row r="87" spans="2:35" ht="14.25" customHeight="1" x14ac:dyDescent="0.2">
      <c r="B87" s="31"/>
      <c r="E87" s="31"/>
      <c r="F87" s="31"/>
      <c r="G87" s="31"/>
      <c r="H87" s="31"/>
      <c r="P87" s="13"/>
      <c r="S87" s="36"/>
      <c r="U87" s="6"/>
      <c r="W87" s="13"/>
      <c r="X87" s="31"/>
      <c r="Y87" s="6"/>
      <c r="AA87" s="36"/>
      <c r="AC87" s="6"/>
      <c r="AD87" s="6"/>
      <c r="AE87" s="25"/>
      <c r="AF87" s="2"/>
      <c r="AG87" s="2"/>
      <c r="AH87" s="2"/>
      <c r="AI87" s="2"/>
    </row>
    <row r="88" spans="2:35" ht="14.25" customHeight="1" x14ac:dyDescent="0.2">
      <c r="B88" s="39"/>
      <c r="C88" s="39"/>
      <c r="E88" s="6"/>
      <c r="F88" s="6"/>
      <c r="G88" s="13"/>
      <c r="H88" s="31"/>
      <c r="P88" s="13"/>
      <c r="S88" s="36"/>
      <c r="U88" s="6"/>
      <c r="W88" s="13"/>
      <c r="X88" s="31"/>
      <c r="AA88" s="36"/>
      <c r="AC88" s="6"/>
      <c r="AE88" s="13"/>
      <c r="AF88" s="2"/>
      <c r="AG88" s="2"/>
      <c r="AH88" s="2"/>
      <c r="AI88" s="2"/>
    </row>
    <row r="89" spans="2:35" ht="14.25" customHeight="1" x14ac:dyDescent="0.2">
      <c r="C89" s="36"/>
      <c r="G89" s="13"/>
      <c r="H89" s="31"/>
      <c r="P89" s="13"/>
      <c r="S89" s="36"/>
      <c r="W89" s="13"/>
      <c r="X89" s="31"/>
      <c r="Y89" s="31"/>
      <c r="AA89" s="36"/>
      <c r="AC89" s="6"/>
      <c r="AE89" s="13"/>
      <c r="AF89" s="2"/>
      <c r="AG89" s="2"/>
      <c r="AH89" s="2"/>
      <c r="AI89" s="2"/>
    </row>
    <row r="90" spans="2:35" ht="14.25" customHeight="1" x14ac:dyDescent="0.2">
      <c r="C90" s="36"/>
      <c r="F90" s="6"/>
      <c r="G90" s="13"/>
      <c r="H90" s="31"/>
      <c r="P90" s="13"/>
      <c r="R90" s="31"/>
      <c r="U90" s="31"/>
      <c r="V90" s="31"/>
      <c r="X90" s="31"/>
      <c r="Y90" s="31"/>
      <c r="AA90" s="36"/>
      <c r="AE90" s="13"/>
      <c r="AF90" s="2"/>
      <c r="AG90" s="2"/>
      <c r="AH90" s="2"/>
      <c r="AI90" s="2"/>
    </row>
    <row r="91" spans="2:35" ht="14.25" customHeight="1" x14ac:dyDescent="0.2">
      <c r="C91" s="36"/>
      <c r="E91" s="6"/>
      <c r="G91" s="13"/>
      <c r="H91" s="31"/>
      <c r="P91" s="13"/>
      <c r="R91" s="39"/>
      <c r="S91" s="39"/>
      <c r="U91" s="6"/>
      <c r="V91" s="6"/>
      <c r="W91" s="13"/>
      <c r="X91" s="31"/>
      <c r="Y91" s="31"/>
      <c r="Z91" s="31"/>
      <c r="AC91" s="31"/>
      <c r="AD91" s="31"/>
      <c r="AF91" s="2"/>
      <c r="AG91" s="2"/>
      <c r="AH91" s="2"/>
      <c r="AI91" s="2"/>
    </row>
    <row r="92" spans="2:35" ht="14.25" customHeight="1" x14ac:dyDescent="0.2">
      <c r="C92" s="36"/>
      <c r="D92" s="36"/>
      <c r="E92" s="25"/>
      <c r="G92" s="13"/>
      <c r="H92" s="31"/>
      <c r="P92" s="13"/>
      <c r="S92" s="36"/>
      <c r="W92" s="25"/>
      <c r="X92" s="31"/>
      <c r="Z92" s="39"/>
      <c r="AA92" s="39"/>
      <c r="AC92" s="6"/>
      <c r="AD92" s="6"/>
      <c r="AE92" s="13"/>
      <c r="AF92" s="2"/>
      <c r="AG92" s="2"/>
      <c r="AH92" s="2"/>
      <c r="AI92" s="2"/>
    </row>
    <row r="93" spans="2:35" ht="14.25" customHeight="1" x14ac:dyDescent="0.2">
      <c r="E93" s="6"/>
      <c r="F93" s="6"/>
      <c r="G93" s="13"/>
      <c r="H93" s="31"/>
      <c r="J93" s="31"/>
      <c r="M93" s="31"/>
      <c r="N93" s="31"/>
      <c r="P93" s="13"/>
      <c r="S93" s="36"/>
      <c r="U93" s="25"/>
      <c r="V93" s="6"/>
      <c r="W93" s="13"/>
      <c r="X93" s="31"/>
      <c r="AA93" s="36"/>
      <c r="AE93" s="25"/>
      <c r="AF93" s="2"/>
      <c r="AG93" s="2"/>
      <c r="AH93" s="2"/>
      <c r="AI93" s="2"/>
    </row>
    <row r="94" spans="2:35" ht="14.25" customHeight="1" x14ac:dyDescent="0.2">
      <c r="C94" s="36"/>
      <c r="E94" s="6"/>
      <c r="G94" s="13"/>
      <c r="J94" s="39"/>
      <c r="K94" s="39"/>
      <c r="M94" s="6"/>
      <c r="N94" s="6"/>
      <c r="O94" s="13"/>
      <c r="P94" s="13"/>
      <c r="S94" s="36"/>
      <c r="U94" s="6"/>
      <c r="W94" s="13"/>
      <c r="X94" s="31"/>
      <c r="AA94" s="36"/>
      <c r="AC94" s="25"/>
      <c r="AD94" s="6"/>
      <c r="AE94" s="13"/>
      <c r="AF94" s="2"/>
      <c r="AG94" s="2"/>
      <c r="AH94" s="2"/>
      <c r="AI94" s="2"/>
    </row>
    <row r="95" spans="2:35" ht="14.25" customHeight="1" x14ac:dyDescent="0.2">
      <c r="C95" s="36"/>
      <c r="E95" s="22"/>
      <c r="G95" s="13"/>
      <c r="K95" s="36"/>
      <c r="M95" s="6"/>
      <c r="O95" s="25"/>
      <c r="P95" s="13"/>
      <c r="S95" s="36"/>
      <c r="V95" s="6"/>
      <c r="W95" s="25"/>
      <c r="X95" s="31"/>
      <c r="AA95" s="36"/>
      <c r="AC95" s="6"/>
      <c r="AE95" s="13"/>
      <c r="AF95" s="2"/>
      <c r="AG95" s="2"/>
      <c r="AH95" s="2"/>
      <c r="AI95" s="2"/>
    </row>
    <row r="96" spans="2:35" ht="14.25" customHeight="1" x14ac:dyDescent="0.2">
      <c r="C96" s="36"/>
      <c r="D96" s="36"/>
      <c r="E96" s="6"/>
      <c r="G96" s="13"/>
      <c r="K96" s="36"/>
      <c r="M96" s="6"/>
      <c r="O96" s="13"/>
      <c r="P96" s="13"/>
      <c r="S96" s="36"/>
      <c r="U96" s="6"/>
      <c r="V96" s="6"/>
      <c r="W96" s="25"/>
      <c r="X96" s="31"/>
      <c r="AA96" s="36"/>
      <c r="AD96" s="6"/>
      <c r="AE96" s="25"/>
      <c r="AF96" s="2"/>
      <c r="AG96" s="2"/>
      <c r="AH96" s="2"/>
      <c r="AI96" s="2"/>
    </row>
    <row r="97" spans="2:35" ht="14.25" customHeight="1" x14ac:dyDescent="0.2">
      <c r="C97" s="36"/>
      <c r="E97" s="22"/>
      <c r="G97" s="13"/>
      <c r="K97" s="36"/>
      <c r="M97" s="6"/>
      <c r="O97" s="13"/>
      <c r="P97" s="13"/>
      <c r="S97" s="36"/>
      <c r="U97" s="6"/>
      <c r="V97" s="6"/>
      <c r="W97" s="13"/>
      <c r="X97" s="31"/>
      <c r="AA97" s="36"/>
      <c r="AC97" s="6"/>
      <c r="AD97" s="6"/>
      <c r="AE97" s="25"/>
      <c r="AF97" s="2"/>
      <c r="AG97" s="2"/>
      <c r="AH97" s="2"/>
      <c r="AI97" s="2"/>
    </row>
    <row r="98" spans="2:35" ht="14.25" customHeight="1" x14ac:dyDescent="0.2">
      <c r="E98" s="31"/>
      <c r="F98" s="13"/>
      <c r="G98" s="13"/>
      <c r="K98" s="36"/>
      <c r="M98" s="25"/>
      <c r="N98" s="6"/>
      <c r="O98" s="25"/>
      <c r="P98" s="13"/>
      <c r="S98" s="36"/>
      <c r="U98" s="25"/>
      <c r="V98" s="6"/>
      <c r="W98" s="13"/>
      <c r="X98" s="31"/>
      <c r="AA98" s="36"/>
      <c r="AC98" s="6"/>
      <c r="AD98" s="6"/>
      <c r="AE98" s="13"/>
      <c r="AF98" s="2"/>
      <c r="AG98" s="2"/>
      <c r="AH98" s="2"/>
      <c r="AI98" s="2"/>
    </row>
    <row r="99" spans="2:35" ht="14.25" customHeight="1" x14ac:dyDescent="0.2">
      <c r="B99" s="39"/>
      <c r="C99" s="39"/>
      <c r="E99" s="6"/>
      <c r="F99" s="6"/>
      <c r="G99" s="13"/>
      <c r="K99" s="36"/>
      <c r="M99" s="6"/>
      <c r="N99" s="6"/>
      <c r="O99" s="25"/>
      <c r="P99" s="13"/>
      <c r="S99" s="36"/>
      <c r="U99" s="6"/>
      <c r="V99" s="6"/>
      <c r="W99" s="13"/>
      <c r="X99" s="31"/>
      <c r="AA99" s="36"/>
      <c r="AC99" s="25"/>
      <c r="AD99" s="6"/>
      <c r="AE99" s="13"/>
      <c r="AF99" s="2"/>
      <c r="AG99" s="2"/>
      <c r="AH99" s="2"/>
      <c r="AI99" s="2"/>
    </row>
    <row r="100" spans="2:35" ht="14.25" customHeight="1" x14ac:dyDescent="0.2">
      <c r="C100" s="36"/>
      <c r="G100" s="13"/>
      <c r="M100" s="6"/>
      <c r="N100" s="6"/>
      <c r="O100" s="13"/>
      <c r="P100" s="13"/>
      <c r="R100" s="31"/>
      <c r="X100" s="31"/>
      <c r="AA100" s="36"/>
      <c r="AC100" s="6"/>
      <c r="AD100" s="6"/>
      <c r="AE100" s="13"/>
    </row>
    <row r="101" spans="2:35" ht="14.25" customHeight="1" x14ac:dyDescent="0.2">
      <c r="C101" s="36"/>
      <c r="G101" s="13"/>
      <c r="K101" s="36"/>
      <c r="M101" s="25"/>
      <c r="N101" s="6"/>
      <c r="O101" s="13"/>
      <c r="P101" s="13"/>
      <c r="R101" s="39"/>
      <c r="S101" s="39"/>
      <c r="U101" s="6"/>
      <c r="V101" s="6"/>
      <c r="W101" s="13"/>
      <c r="X101" s="31"/>
      <c r="Z101" s="31"/>
    </row>
    <row r="102" spans="2:35" ht="14.25" customHeight="1" x14ac:dyDescent="0.2">
      <c r="C102" s="36"/>
      <c r="E102" s="6"/>
      <c r="G102" s="13"/>
      <c r="K102" s="36"/>
      <c r="N102" s="6"/>
      <c r="O102" s="13"/>
      <c r="P102" s="13"/>
      <c r="S102" s="36"/>
      <c r="T102" s="36"/>
      <c r="U102" s="25"/>
      <c r="W102" s="25"/>
      <c r="X102" s="31"/>
      <c r="Z102" s="39"/>
      <c r="AA102" s="39"/>
      <c r="AC102" s="6"/>
      <c r="AD102" s="6"/>
      <c r="AE102" s="13"/>
    </row>
    <row r="103" spans="2:35" ht="14.25" customHeight="1" x14ac:dyDescent="0.2">
      <c r="C103" s="36"/>
      <c r="E103" s="6"/>
      <c r="G103" s="13"/>
      <c r="K103" s="36"/>
      <c r="N103" s="25"/>
      <c r="O103" s="13"/>
      <c r="P103" s="13"/>
      <c r="S103" s="36"/>
      <c r="V103" s="6"/>
      <c r="W103" s="13"/>
      <c r="AA103" s="36"/>
      <c r="AB103" s="36"/>
      <c r="AC103" s="25"/>
      <c r="AE103" s="25"/>
      <c r="AF103" s="40"/>
    </row>
    <row r="104" spans="2:35" ht="14.25" customHeight="1" x14ac:dyDescent="0.2">
      <c r="C104" s="36"/>
      <c r="D104" s="36"/>
      <c r="E104" s="25"/>
      <c r="F104" s="6"/>
      <c r="G104" s="13"/>
      <c r="J104" s="39"/>
      <c r="K104" s="39"/>
      <c r="M104" s="6"/>
      <c r="N104" s="6"/>
      <c r="O104" s="13"/>
      <c r="S104" s="36"/>
      <c r="U104" s="6"/>
      <c r="W104" s="13"/>
      <c r="AA104" s="36"/>
      <c r="AD104" s="6"/>
      <c r="AE104" s="13"/>
      <c r="AF104" s="40"/>
    </row>
    <row r="105" spans="2:35" ht="14.25" customHeight="1" x14ac:dyDescent="0.2">
      <c r="C105" s="36"/>
      <c r="E105" s="6"/>
      <c r="F105" s="6"/>
      <c r="G105" s="13"/>
      <c r="K105" s="36"/>
      <c r="M105" s="6"/>
      <c r="O105" s="25"/>
      <c r="P105" s="2"/>
      <c r="S105" s="36"/>
      <c r="U105" s="25"/>
      <c r="V105" s="6"/>
      <c r="W105" s="25"/>
      <c r="AA105" s="36"/>
      <c r="AC105" s="6"/>
      <c r="AE105" s="13"/>
      <c r="AF105" s="40"/>
    </row>
    <row r="106" spans="2:35" ht="14.25" customHeight="1" x14ac:dyDescent="0.2">
      <c r="C106" s="36"/>
      <c r="E106" s="6"/>
      <c r="F106" s="6"/>
      <c r="G106" s="13"/>
      <c r="K106" s="36"/>
      <c r="N106" s="6"/>
      <c r="O106" s="13"/>
      <c r="P106" s="2"/>
      <c r="S106" s="36"/>
      <c r="U106" s="6"/>
      <c r="W106" s="25"/>
      <c r="AA106" s="36"/>
      <c r="AC106" s="25"/>
      <c r="AD106" s="6"/>
      <c r="AE106" s="25"/>
      <c r="AF106" s="40"/>
    </row>
    <row r="107" spans="2:35" ht="14.25" customHeight="1" x14ac:dyDescent="0.2">
      <c r="C107" s="36"/>
      <c r="E107" s="6"/>
      <c r="F107" s="6"/>
      <c r="G107" s="13"/>
      <c r="K107" s="36"/>
      <c r="M107" s="25"/>
      <c r="N107" s="6"/>
      <c r="O107" s="13"/>
      <c r="P107" s="2"/>
      <c r="U107" s="6"/>
      <c r="V107" s="6"/>
      <c r="W107" s="13"/>
      <c r="AA107" s="36"/>
      <c r="AC107" s="6"/>
      <c r="AE107" s="25"/>
      <c r="AF107" s="40"/>
    </row>
    <row r="108" spans="2:35" ht="14.25" customHeight="1" x14ac:dyDescent="0.2">
      <c r="E108" s="21"/>
      <c r="F108" s="21"/>
      <c r="K108" s="36"/>
      <c r="L108" s="36"/>
      <c r="M108" s="25"/>
      <c r="O108" s="25"/>
      <c r="P108" s="2"/>
      <c r="S108" s="36"/>
      <c r="U108" s="25"/>
      <c r="V108" s="6"/>
      <c r="W108" s="13"/>
      <c r="AC108" s="6"/>
      <c r="AD108" s="6"/>
      <c r="AE108" s="13"/>
      <c r="AF108" s="40"/>
    </row>
    <row r="109" spans="2:35" ht="14.25" customHeight="1" x14ac:dyDescent="0.2">
      <c r="B109" s="31"/>
      <c r="E109" s="31"/>
      <c r="F109" s="31"/>
      <c r="G109" s="31"/>
      <c r="K109" s="36"/>
      <c r="M109" s="6"/>
      <c r="N109" s="6"/>
      <c r="O109" s="25"/>
      <c r="P109" s="2"/>
      <c r="S109" s="36"/>
      <c r="V109" s="6"/>
      <c r="W109" s="13"/>
      <c r="AA109" s="36"/>
      <c r="AC109" s="25"/>
      <c r="AD109" s="6"/>
      <c r="AE109" s="13"/>
      <c r="AF109" s="40"/>
    </row>
    <row r="110" spans="2:35" ht="14.25" customHeight="1" x14ac:dyDescent="0.2">
      <c r="B110" s="31"/>
      <c r="E110" s="31"/>
      <c r="F110" s="31"/>
      <c r="G110" s="31"/>
      <c r="K110" s="36"/>
      <c r="M110" s="22"/>
      <c r="O110" s="13"/>
      <c r="P110" s="2"/>
      <c r="R110" s="2"/>
      <c r="S110" s="2"/>
      <c r="T110" s="2"/>
      <c r="W110" s="2"/>
      <c r="AA110" s="36"/>
      <c r="AD110" s="6"/>
      <c r="AE110" s="13"/>
      <c r="AF110" s="40"/>
    </row>
    <row r="111" spans="2:35" ht="14.25" customHeight="1" x14ac:dyDescent="0.2">
      <c r="B111" s="31"/>
      <c r="E111" s="31"/>
      <c r="F111" s="31"/>
      <c r="G111" s="31"/>
      <c r="K111" s="36"/>
      <c r="M111" s="25"/>
      <c r="N111" s="6"/>
      <c r="O111" s="13"/>
      <c r="P111" s="2"/>
      <c r="R111" s="2"/>
      <c r="S111" s="2"/>
      <c r="T111" s="2"/>
      <c r="W111" s="2"/>
      <c r="Z111" s="2"/>
      <c r="AA111" s="2"/>
      <c r="AB111" s="2"/>
      <c r="AE111" s="2"/>
      <c r="AF111" s="40"/>
    </row>
    <row r="112" spans="2:35" ht="14.25" customHeight="1" x14ac:dyDescent="0.2">
      <c r="B112" s="31"/>
      <c r="E112" s="31"/>
      <c r="F112" s="31"/>
      <c r="G112" s="31"/>
      <c r="K112" s="36"/>
      <c r="N112" s="6"/>
      <c r="O112" s="13"/>
      <c r="P112" s="2"/>
      <c r="R112" s="2"/>
      <c r="S112" s="2"/>
      <c r="T112" s="2"/>
      <c r="W112" s="2"/>
      <c r="Z112" s="2"/>
      <c r="AA112" s="2"/>
      <c r="AB112" s="2"/>
      <c r="AE112" s="2"/>
      <c r="AF112" s="40"/>
    </row>
    <row r="113" spans="2:32" ht="14.25" customHeight="1" x14ac:dyDescent="0.2">
      <c r="B113" s="31"/>
      <c r="E113" s="31"/>
      <c r="F113" s="31"/>
      <c r="G113" s="31"/>
      <c r="J113" s="31"/>
      <c r="M113" s="31"/>
      <c r="N113" s="31"/>
      <c r="P113" s="2"/>
      <c r="R113" s="2"/>
      <c r="S113" s="2"/>
      <c r="T113" s="2"/>
      <c r="W113" s="2"/>
      <c r="Z113" s="2"/>
      <c r="AA113" s="2"/>
      <c r="AB113" s="2"/>
      <c r="AE113" s="2"/>
      <c r="AF113" s="40"/>
    </row>
    <row r="114" spans="2:32" ht="14.25" customHeight="1" x14ac:dyDescent="0.2">
      <c r="B114" s="31"/>
      <c r="E114" s="31"/>
      <c r="F114" s="31"/>
      <c r="G114" s="31"/>
      <c r="M114" s="31"/>
      <c r="N114" s="31"/>
      <c r="P114" s="2"/>
      <c r="R114" s="2"/>
      <c r="S114" s="2"/>
      <c r="T114" s="2"/>
      <c r="W114" s="2"/>
      <c r="Z114" s="2"/>
      <c r="AA114" s="2"/>
      <c r="AB114" s="2"/>
      <c r="AE114" s="2"/>
      <c r="AF114" s="40"/>
    </row>
    <row r="115" spans="2:32" ht="14.25" customHeight="1" x14ac:dyDescent="0.2">
      <c r="B115" s="31"/>
      <c r="E115" s="31"/>
      <c r="F115" s="31"/>
      <c r="G115" s="31"/>
      <c r="H115" s="31"/>
      <c r="M115" s="31"/>
      <c r="N115" s="6"/>
      <c r="O115" s="5"/>
      <c r="P115" s="2"/>
      <c r="R115" s="2"/>
      <c r="S115" s="2"/>
      <c r="T115" s="2"/>
      <c r="W115" s="2"/>
      <c r="Z115" s="2"/>
      <c r="AA115" s="2"/>
      <c r="AB115" s="2"/>
      <c r="AE115" s="2"/>
      <c r="AF115" s="40"/>
    </row>
    <row r="116" spans="2:32" ht="14.25" customHeight="1" x14ac:dyDescent="0.2">
      <c r="B116" s="31"/>
      <c r="E116" s="31"/>
      <c r="F116" s="31"/>
      <c r="G116" s="31"/>
      <c r="H116" s="31"/>
      <c r="M116" s="31"/>
      <c r="O116" s="2"/>
      <c r="P116" s="2"/>
      <c r="R116" s="2"/>
      <c r="S116" s="2"/>
      <c r="T116" s="2"/>
      <c r="W116" s="2"/>
      <c r="Z116" s="2"/>
      <c r="AA116" s="2"/>
      <c r="AB116" s="2"/>
      <c r="AE116" s="2"/>
      <c r="AF116" s="40"/>
    </row>
    <row r="117" spans="2:32" ht="14.25" customHeight="1" x14ac:dyDescent="0.2">
      <c r="B117" s="31"/>
      <c r="E117" s="31"/>
      <c r="F117" s="31"/>
      <c r="G117" s="31"/>
      <c r="M117" s="31"/>
      <c r="O117" s="2"/>
      <c r="P117" s="2"/>
      <c r="R117" s="2"/>
      <c r="S117" s="2"/>
      <c r="T117" s="2"/>
      <c r="W117" s="2"/>
      <c r="Z117" s="2"/>
      <c r="AA117" s="2"/>
      <c r="AB117" s="2"/>
      <c r="AE117" s="2"/>
      <c r="AF117" s="40"/>
    </row>
    <row r="118" spans="2:32" ht="14.25" customHeight="1" x14ac:dyDescent="0.2">
      <c r="B118" s="31"/>
      <c r="E118" s="31"/>
      <c r="F118" s="31"/>
      <c r="G118" s="31"/>
      <c r="M118" s="31"/>
      <c r="O118" s="2"/>
      <c r="P118" s="2"/>
      <c r="R118" s="2"/>
      <c r="S118" s="2"/>
      <c r="T118" s="2"/>
      <c r="W118" s="2"/>
      <c r="Z118" s="2"/>
      <c r="AA118" s="2"/>
      <c r="AB118" s="2"/>
      <c r="AE118" s="2"/>
      <c r="AF118" s="40"/>
    </row>
    <row r="119" spans="2:32" ht="14.25" customHeight="1" x14ac:dyDescent="0.2">
      <c r="B119" s="31"/>
      <c r="E119" s="31"/>
      <c r="F119" s="31"/>
      <c r="G119" s="31"/>
      <c r="M119" s="31"/>
      <c r="O119" s="5"/>
      <c r="P119" s="2"/>
      <c r="R119" s="2"/>
      <c r="S119" s="2"/>
      <c r="T119" s="2"/>
      <c r="W119" s="2"/>
      <c r="Z119" s="2"/>
      <c r="AA119" s="2"/>
      <c r="AB119" s="2"/>
      <c r="AE119" s="2"/>
      <c r="AF119" s="40"/>
    </row>
    <row r="120" spans="2:32" ht="14.25" customHeight="1" x14ac:dyDescent="0.2">
      <c r="B120" s="31"/>
      <c r="E120" s="31"/>
      <c r="F120" s="31"/>
      <c r="G120" s="31"/>
      <c r="H120" s="31"/>
      <c r="M120" s="31"/>
      <c r="P120" s="2"/>
      <c r="Z120" s="2"/>
      <c r="AA120" s="2"/>
      <c r="AB120" s="2"/>
      <c r="AE120" s="2"/>
      <c r="AF120" s="40"/>
    </row>
    <row r="121" spans="2:32" ht="14.25" customHeight="1" x14ac:dyDescent="0.2">
      <c r="B121" s="31"/>
      <c r="E121" s="31"/>
      <c r="F121" s="31"/>
      <c r="G121" s="31"/>
      <c r="H121" s="31"/>
      <c r="M121" s="31"/>
      <c r="O121" s="2"/>
      <c r="P121" s="2"/>
      <c r="AF121" s="40"/>
    </row>
    <row r="122" spans="2:32" ht="14.25" customHeight="1" x14ac:dyDescent="0.2">
      <c r="B122" s="31"/>
      <c r="E122" s="31"/>
      <c r="F122" s="31"/>
      <c r="G122" s="31"/>
      <c r="H122" s="31"/>
      <c r="M122" s="31"/>
      <c r="N122" s="6"/>
      <c r="O122" s="5"/>
      <c r="P122" s="2"/>
      <c r="AF122" s="40"/>
    </row>
    <row r="123" spans="2:32" ht="14.25" customHeight="1" x14ac:dyDescent="0.2">
      <c r="B123" s="31"/>
      <c r="E123" s="31"/>
      <c r="F123" s="31"/>
      <c r="G123" s="31"/>
      <c r="H123" s="31"/>
      <c r="M123" s="31"/>
      <c r="O123" s="2"/>
      <c r="AF123" s="40"/>
    </row>
    <row r="124" spans="2:32" ht="14.25" customHeight="1" x14ac:dyDescent="0.2">
      <c r="B124" s="31"/>
      <c r="E124" s="31"/>
      <c r="F124" s="31"/>
      <c r="G124" s="31"/>
      <c r="H124" s="31"/>
      <c r="M124" s="31"/>
      <c r="O124" s="2"/>
      <c r="AF124" s="40"/>
    </row>
    <row r="125" spans="2:32" ht="14.25" customHeight="1" x14ac:dyDescent="0.2">
      <c r="B125" s="31"/>
      <c r="E125" s="31"/>
      <c r="F125" s="31"/>
      <c r="G125" s="31"/>
      <c r="H125" s="31"/>
      <c r="M125" s="31"/>
      <c r="O125" s="2"/>
      <c r="AF125" s="40"/>
    </row>
    <row r="126" spans="2:32" ht="14.25" customHeight="1" x14ac:dyDescent="0.2">
      <c r="B126" s="31"/>
      <c r="E126" s="31"/>
      <c r="F126" s="31"/>
      <c r="G126" s="31"/>
      <c r="H126" s="31"/>
      <c r="M126" s="31"/>
      <c r="N126" s="6"/>
      <c r="O126" s="23"/>
      <c r="AF126" s="40"/>
    </row>
    <row r="127" spans="2:32" ht="14.25" customHeight="1" x14ac:dyDescent="0.2">
      <c r="B127" s="31"/>
      <c r="E127" s="31"/>
      <c r="F127" s="31"/>
      <c r="G127" s="31"/>
      <c r="H127" s="31"/>
      <c r="M127" s="31"/>
      <c r="N127" s="6"/>
      <c r="O127" s="2"/>
      <c r="AF127" s="40"/>
    </row>
    <row r="128" spans="2:32" ht="14.25" customHeight="1" x14ac:dyDescent="0.2">
      <c r="B128" s="31"/>
      <c r="E128" s="31"/>
      <c r="F128" s="31"/>
      <c r="G128" s="31"/>
      <c r="H128" s="31"/>
      <c r="M128" s="31"/>
      <c r="N128" s="6"/>
      <c r="O128" s="5"/>
      <c r="AF128" s="40"/>
    </row>
    <row r="129" spans="2:32" ht="14.25" customHeight="1" x14ac:dyDescent="0.2">
      <c r="B129" s="31"/>
      <c r="E129" s="31"/>
      <c r="F129" s="31"/>
      <c r="G129" s="31"/>
      <c r="H129" s="31"/>
      <c r="M129" s="31"/>
      <c r="N129" s="6"/>
      <c r="O129" s="5"/>
      <c r="AF129" s="40"/>
    </row>
    <row r="130" spans="2:32" ht="14.25" customHeight="1" x14ac:dyDescent="0.2">
      <c r="B130" s="31"/>
      <c r="E130" s="31"/>
      <c r="F130" s="31"/>
      <c r="G130" s="31"/>
      <c r="H130" s="31"/>
      <c r="M130" s="31"/>
      <c r="O130" s="5"/>
      <c r="AF130" s="40"/>
    </row>
    <row r="131" spans="2:32" ht="14.25" customHeight="1" x14ac:dyDescent="0.2">
      <c r="C131" s="36"/>
      <c r="D131" s="36"/>
      <c r="E131" s="22"/>
      <c r="F131" s="6"/>
      <c r="G131" s="13"/>
      <c r="M131" s="31"/>
      <c r="O131" s="5"/>
      <c r="AF131" s="40"/>
    </row>
    <row r="132" spans="2:32" ht="14.25" customHeight="1" x14ac:dyDescent="0.2">
      <c r="C132" s="36"/>
      <c r="F132" s="6"/>
      <c r="G132" s="13"/>
      <c r="M132" s="31"/>
      <c r="N132" s="6"/>
      <c r="O132" s="2"/>
      <c r="AF132" s="40"/>
    </row>
    <row r="133" spans="2:32" ht="14.25" customHeight="1" x14ac:dyDescent="0.2">
      <c r="C133" s="36"/>
      <c r="D133" s="36"/>
      <c r="E133" s="6"/>
      <c r="F133" s="6"/>
      <c r="G133" s="13"/>
      <c r="AF133" s="40"/>
    </row>
    <row r="134" spans="2:32" ht="14.25" customHeight="1" x14ac:dyDescent="0.2">
      <c r="C134" s="36"/>
      <c r="D134" s="36"/>
      <c r="E134" s="6"/>
      <c r="F134" s="6"/>
      <c r="G134" s="13"/>
      <c r="M134" s="31"/>
      <c r="O134" s="2"/>
      <c r="AF134" s="40"/>
    </row>
    <row r="135" spans="2:32" ht="14.25" customHeight="1" x14ac:dyDescent="0.2">
      <c r="C135" s="36"/>
      <c r="D135" s="36"/>
      <c r="E135" s="6"/>
      <c r="F135" s="6"/>
      <c r="G135" s="13"/>
      <c r="M135" s="31"/>
      <c r="O135" s="2"/>
      <c r="AF135" s="40"/>
    </row>
    <row r="136" spans="2:32" ht="14.25" customHeight="1" x14ac:dyDescent="0.2">
      <c r="C136" s="36"/>
      <c r="E136" s="22"/>
      <c r="F136" s="22"/>
      <c r="G136" s="13"/>
      <c r="M136" s="31"/>
      <c r="N136" s="6"/>
      <c r="O136" s="23"/>
      <c r="AF136" s="40"/>
    </row>
    <row r="137" spans="2:32" ht="14.25" customHeight="1" x14ac:dyDescent="0.2">
      <c r="C137" s="36"/>
      <c r="G137" s="13"/>
      <c r="M137" s="31"/>
      <c r="N137" s="6"/>
      <c r="O137" s="2"/>
      <c r="AF137" s="40"/>
    </row>
    <row r="138" spans="2:32" ht="14.25" customHeight="1" x14ac:dyDescent="0.2">
      <c r="C138" s="36"/>
      <c r="D138" s="36"/>
      <c r="E138" s="6"/>
      <c r="F138" s="6"/>
      <c r="G138" s="13"/>
      <c r="M138" s="31"/>
      <c r="N138" s="6"/>
      <c r="O138" s="5"/>
      <c r="AF138" s="40"/>
    </row>
    <row r="139" spans="2:32" ht="14.25" customHeight="1" x14ac:dyDescent="0.2">
      <c r="B139" s="31"/>
      <c r="E139" s="31"/>
      <c r="F139" s="31"/>
      <c r="G139" s="31"/>
      <c r="M139" s="31"/>
      <c r="N139" s="6"/>
      <c r="O139" s="5"/>
      <c r="AF139" s="40"/>
    </row>
    <row r="140" spans="2:32" ht="14.25" customHeight="1" x14ac:dyDescent="0.2">
      <c r="B140" s="31"/>
      <c r="E140" s="31"/>
      <c r="F140" s="31"/>
      <c r="G140" s="31"/>
      <c r="M140" s="31"/>
      <c r="O140" s="5"/>
      <c r="AF140" s="40"/>
    </row>
    <row r="141" spans="2:32" ht="14.25" customHeight="1" x14ac:dyDescent="0.2">
      <c r="B141" s="31"/>
      <c r="E141" s="31"/>
      <c r="F141" s="31"/>
      <c r="G141" s="31"/>
      <c r="M141" s="31"/>
      <c r="O141" s="5"/>
      <c r="AF141" s="40"/>
    </row>
    <row r="142" spans="2:32" ht="14.25" customHeight="1" x14ac:dyDescent="0.2">
      <c r="B142" s="31"/>
      <c r="E142" s="31"/>
      <c r="F142" s="31"/>
      <c r="G142" s="31"/>
      <c r="M142" s="31"/>
      <c r="N142" s="6"/>
      <c r="O142" s="2"/>
      <c r="AF142" s="40"/>
    </row>
    <row r="143" spans="2:32" ht="14.25" customHeight="1" x14ac:dyDescent="0.2">
      <c r="B143" s="31"/>
      <c r="E143" s="31"/>
      <c r="F143" s="31"/>
      <c r="G143" s="31"/>
      <c r="AF143" s="40"/>
    </row>
    <row r="144" spans="2:32" ht="14.25" customHeight="1" x14ac:dyDescent="0.2">
      <c r="B144" s="31"/>
      <c r="E144" s="31"/>
      <c r="F144" s="31"/>
      <c r="G144" s="31"/>
      <c r="AF144" s="40"/>
    </row>
    <row r="145" spans="2:32" ht="14.25" customHeight="1" x14ac:dyDescent="0.2">
      <c r="B145" s="31"/>
      <c r="E145" s="31"/>
      <c r="F145" s="31"/>
      <c r="G145" s="31"/>
      <c r="AF145" s="40"/>
    </row>
    <row r="146" spans="2:32" ht="14.25" customHeight="1" x14ac:dyDescent="0.2">
      <c r="B146" s="31"/>
      <c r="E146" s="31"/>
      <c r="F146" s="31"/>
      <c r="G146" s="31"/>
      <c r="AF146" s="40"/>
    </row>
    <row r="147" spans="2:32" ht="14.25" customHeight="1" x14ac:dyDescent="0.2">
      <c r="E147" s="21"/>
      <c r="F147" s="21"/>
      <c r="AF147" s="40"/>
    </row>
    <row r="148" spans="2:32" ht="14.25" customHeight="1" x14ac:dyDescent="0.2">
      <c r="E148" s="21"/>
      <c r="F148" s="21"/>
      <c r="H148" s="31"/>
      <c r="AF148" s="40"/>
    </row>
    <row r="149" spans="2:32" ht="14.25" customHeight="1" x14ac:dyDescent="0.2">
      <c r="E149" s="21"/>
      <c r="F149" s="21"/>
      <c r="H149" s="31"/>
      <c r="AF149" s="40"/>
    </row>
    <row r="150" spans="2:32" ht="14.25" customHeight="1" x14ac:dyDescent="0.2">
      <c r="E150" s="21"/>
      <c r="F150" s="21"/>
      <c r="H150" s="31"/>
      <c r="AF150" s="40"/>
    </row>
    <row r="151" spans="2:32" ht="14.25" customHeight="1" x14ac:dyDescent="0.2">
      <c r="E151" s="21"/>
      <c r="F151" s="21"/>
      <c r="H151" s="31"/>
      <c r="AF151" s="40"/>
    </row>
    <row r="152" spans="2:32" ht="14.25" customHeight="1" x14ac:dyDescent="0.2">
      <c r="B152" s="31"/>
      <c r="E152" s="31"/>
      <c r="F152" s="31"/>
      <c r="G152" s="31"/>
      <c r="H152" s="31"/>
      <c r="AF152" s="40"/>
    </row>
    <row r="153" spans="2:32" ht="14.25" customHeight="1" x14ac:dyDescent="0.2">
      <c r="B153" s="31"/>
      <c r="E153" s="31"/>
      <c r="F153" s="31"/>
      <c r="G153" s="31"/>
      <c r="H153" s="31"/>
      <c r="AF153" s="40"/>
    </row>
    <row r="154" spans="2:32" ht="14.25" customHeight="1" x14ac:dyDescent="0.2">
      <c r="B154" s="31"/>
      <c r="E154" s="31"/>
      <c r="F154" s="31"/>
      <c r="G154" s="31"/>
      <c r="H154" s="31"/>
      <c r="AF154" s="40"/>
    </row>
    <row r="155" spans="2:32" ht="14.25" customHeight="1" x14ac:dyDescent="0.2">
      <c r="B155" s="31"/>
      <c r="E155" s="31"/>
      <c r="F155" s="31"/>
      <c r="G155" s="31"/>
      <c r="H155" s="31"/>
      <c r="AF155" s="40"/>
    </row>
    <row r="156" spans="2:32" ht="14.25" customHeight="1" x14ac:dyDescent="0.2">
      <c r="B156" s="31"/>
      <c r="E156" s="31"/>
      <c r="F156" s="31"/>
      <c r="G156" s="31"/>
      <c r="H156" s="31"/>
    </row>
    <row r="157" spans="2:32" ht="14.25" customHeight="1" x14ac:dyDescent="0.2">
      <c r="B157" s="31"/>
      <c r="E157" s="31"/>
      <c r="F157" s="31"/>
      <c r="G157" s="31"/>
      <c r="H157" s="31"/>
      <c r="AF157" s="40"/>
    </row>
    <row r="158" spans="2:32" ht="14.25" customHeight="1" x14ac:dyDescent="0.2">
      <c r="B158" s="31"/>
      <c r="E158" s="31"/>
      <c r="F158" s="31"/>
      <c r="G158" s="31"/>
      <c r="H158" s="31"/>
      <c r="AF158" s="40"/>
    </row>
    <row r="159" spans="2:32" ht="14.25" customHeight="1" x14ac:dyDescent="0.2">
      <c r="B159" s="31"/>
      <c r="E159" s="31"/>
      <c r="F159" s="31"/>
      <c r="G159" s="31"/>
      <c r="H159" s="31"/>
      <c r="AF159" s="40"/>
    </row>
    <row r="160" spans="2:32" ht="14.25" customHeight="1" x14ac:dyDescent="0.2">
      <c r="E160" s="21"/>
      <c r="F160" s="21"/>
      <c r="AF160" s="40"/>
    </row>
    <row r="161" spans="2:32" ht="14.25" customHeight="1" x14ac:dyDescent="0.2">
      <c r="E161" s="21"/>
      <c r="F161" s="21"/>
      <c r="AF161" s="40"/>
    </row>
    <row r="162" spans="2:32" ht="14.25" customHeight="1" x14ac:dyDescent="0.2">
      <c r="B162" s="31"/>
      <c r="E162" s="31"/>
      <c r="F162" s="31"/>
      <c r="G162" s="31"/>
      <c r="AF162" s="40"/>
    </row>
    <row r="163" spans="2:32" ht="14.25" customHeight="1" x14ac:dyDescent="0.2">
      <c r="B163" s="31"/>
      <c r="E163" s="31"/>
      <c r="F163" s="31"/>
      <c r="G163" s="31"/>
      <c r="AF163" s="40"/>
    </row>
    <row r="164" spans="2:32" ht="14.25" customHeight="1" x14ac:dyDescent="0.2">
      <c r="B164" s="31"/>
      <c r="E164" s="31"/>
      <c r="F164" s="31"/>
      <c r="G164" s="31"/>
      <c r="AF164" s="40"/>
    </row>
    <row r="165" spans="2:32" ht="14.25" customHeight="1" x14ac:dyDescent="0.2">
      <c r="B165" s="31"/>
      <c r="E165" s="31"/>
      <c r="F165" s="31"/>
      <c r="G165" s="31"/>
      <c r="AF165" s="40"/>
    </row>
    <row r="166" spans="2:32" ht="14.25" customHeight="1" x14ac:dyDescent="0.2">
      <c r="E166" s="21"/>
      <c r="F166" s="21"/>
      <c r="AF166" s="40"/>
    </row>
    <row r="167" spans="2:32" ht="14.25" customHeight="1" x14ac:dyDescent="0.2">
      <c r="E167" s="21"/>
      <c r="F167" s="21"/>
      <c r="AF167" s="40"/>
    </row>
    <row r="168" spans="2:32" ht="14.25" customHeight="1" x14ac:dyDescent="0.2">
      <c r="E168" s="21"/>
      <c r="F168" s="21"/>
      <c r="AF168" s="40"/>
    </row>
    <row r="169" spans="2:32" ht="14.25" customHeight="1" x14ac:dyDescent="0.2">
      <c r="E169" s="21"/>
      <c r="F169" s="21"/>
      <c r="AF169" s="40"/>
    </row>
    <row r="170" spans="2:32" ht="14.25" customHeight="1" x14ac:dyDescent="0.2">
      <c r="E170" s="21"/>
      <c r="F170" s="21"/>
      <c r="AF170" s="40"/>
    </row>
    <row r="171" spans="2:32" ht="14.25" customHeight="1" x14ac:dyDescent="0.2">
      <c r="E171" s="21"/>
      <c r="F171" s="21"/>
      <c r="AF171" s="40"/>
    </row>
    <row r="172" spans="2:32" ht="14.25" customHeight="1" x14ac:dyDescent="0.2">
      <c r="E172" s="21"/>
      <c r="F172" s="21"/>
      <c r="AF172" s="40"/>
    </row>
    <row r="173" spans="2:32" ht="14.25" customHeight="1" x14ac:dyDescent="0.2">
      <c r="E173" s="21"/>
      <c r="F173" s="21"/>
    </row>
    <row r="174" spans="2:32" ht="14.25" customHeight="1" x14ac:dyDescent="0.2">
      <c r="E174" s="21"/>
      <c r="F174" s="21"/>
      <c r="AF174" s="40"/>
    </row>
    <row r="175" spans="2:32" ht="14.25" customHeight="1" x14ac:dyDescent="0.2">
      <c r="E175" s="21"/>
      <c r="F175" s="21"/>
    </row>
    <row r="176" spans="2:32" ht="14.25" customHeight="1" x14ac:dyDescent="0.2">
      <c r="E176" s="21"/>
      <c r="F176" s="21"/>
    </row>
    <row r="177" spans="5:6" ht="14.25" customHeight="1" x14ac:dyDescent="0.2">
      <c r="E177" s="21"/>
      <c r="F177" s="21"/>
    </row>
    <row r="178" spans="5:6" ht="14.25" customHeight="1" x14ac:dyDescent="0.2">
      <c r="E178" s="21"/>
      <c r="F178" s="21"/>
    </row>
    <row r="179" spans="5:6" ht="14.25" customHeight="1" x14ac:dyDescent="0.2">
      <c r="E179" s="21"/>
      <c r="F179" s="21"/>
    </row>
    <row r="180" spans="5:6" ht="14.25" customHeight="1" x14ac:dyDescent="0.2">
      <c r="E180" s="21"/>
      <c r="F180" s="21"/>
    </row>
    <row r="181" spans="5:6" ht="14.25" customHeight="1" x14ac:dyDescent="0.2">
      <c r="E181" s="21"/>
      <c r="F181" s="21"/>
    </row>
    <row r="182" spans="5:6" ht="14.25" customHeight="1" x14ac:dyDescent="0.2">
      <c r="E182" s="21"/>
      <c r="F182" s="21"/>
    </row>
    <row r="183" spans="5:6" ht="14.25" customHeight="1" x14ac:dyDescent="0.2">
      <c r="E183" s="21"/>
      <c r="F183" s="21"/>
    </row>
    <row r="184" spans="5:6" ht="14.25" customHeight="1" x14ac:dyDescent="0.2">
      <c r="E184" s="21"/>
      <c r="F184" s="21"/>
    </row>
    <row r="185" spans="5:6" ht="14.25" customHeight="1" x14ac:dyDescent="0.2">
      <c r="E185" s="21"/>
      <c r="F185" s="21"/>
    </row>
    <row r="186" spans="5:6" ht="14.25" customHeight="1" x14ac:dyDescent="0.2">
      <c r="E186" s="21"/>
      <c r="F186" s="21"/>
    </row>
    <row r="187" spans="5:6" ht="14.25" customHeight="1" x14ac:dyDescent="0.2">
      <c r="E187" s="21"/>
      <c r="F187" s="21"/>
    </row>
    <row r="188" spans="5:6" ht="14.25" customHeight="1" x14ac:dyDescent="0.2">
      <c r="E188" s="21"/>
      <c r="F188" s="21"/>
    </row>
    <row r="189" spans="5:6" ht="14.25" customHeight="1" x14ac:dyDescent="0.2">
      <c r="E189" s="21"/>
      <c r="F189" s="21"/>
    </row>
    <row r="190" spans="5:6" ht="14.25" customHeight="1" x14ac:dyDescent="0.2">
      <c r="E190" s="21"/>
      <c r="F190" s="21"/>
    </row>
    <row r="192" spans="5:6" ht="14.25" customHeight="1" x14ac:dyDescent="0.2">
      <c r="E192" s="21"/>
      <c r="F192" s="21"/>
    </row>
    <row r="193" spans="5:6" ht="14.25" customHeight="1" x14ac:dyDescent="0.2">
      <c r="E193" s="21"/>
      <c r="F193" s="21"/>
    </row>
    <row r="194" spans="5:6" ht="14.25" customHeight="1" x14ac:dyDescent="0.2">
      <c r="E194" s="21"/>
      <c r="F194" s="21"/>
    </row>
    <row r="195" spans="5:6" ht="14.25" customHeight="1" x14ac:dyDescent="0.2">
      <c r="E195" s="21"/>
      <c r="F195" s="21"/>
    </row>
    <row r="196" spans="5:6" ht="14.25" customHeight="1" x14ac:dyDescent="0.2">
      <c r="E196" s="21"/>
      <c r="F196" s="21"/>
    </row>
    <row r="197" spans="5:6" ht="14.25" customHeight="1" x14ac:dyDescent="0.2">
      <c r="E197" s="21"/>
      <c r="F197" s="21"/>
    </row>
    <row r="198" spans="5:6" ht="14.25" customHeight="1" x14ac:dyDescent="0.2">
      <c r="E198" s="21"/>
      <c r="F198" s="21"/>
    </row>
    <row r="199" spans="5:6" ht="14.25" customHeight="1" x14ac:dyDescent="0.2">
      <c r="E199" s="21"/>
      <c r="F199" s="21"/>
    </row>
    <row r="200" spans="5:6" ht="14.25" customHeight="1" x14ac:dyDescent="0.2">
      <c r="E200" s="21"/>
      <c r="F200" s="21"/>
    </row>
    <row r="201" spans="5:6" ht="14.25" customHeight="1" x14ac:dyDescent="0.2">
      <c r="E201" s="21"/>
      <c r="F201" s="21"/>
    </row>
    <row r="202" spans="5:6" ht="14.25" customHeight="1" x14ac:dyDescent="0.2">
      <c r="E202" s="21"/>
      <c r="F202" s="21"/>
    </row>
    <row r="203" spans="5:6" ht="14.25" customHeight="1" x14ac:dyDescent="0.2">
      <c r="E203" s="21"/>
      <c r="F203" s="21"/>
    </row>
    <row r="204" spans="5:6" ht="14.25" customHeight="1" x14ac:dyDescent="0.2">
      <c r="E204" s="21"/>
      <c r="F204" s="21"/>
    </row>
    <row r="205" spans="5:6" ht="14.25" customHeight="1" x14ac:dyDescent="0.2">
      <c r="E205" s="21"/>
      <c r="F205" s="21"/>
    </row>
    <row r="206" spans="5:6" ht="14.25" customHeight="1" x14ac:dyDescent="0.2">
      <c r="E206" s="21"/>
      <c r="F206" s="21"/>
    </row>
    <row r="207" spans="5:6" ht="14.25" customHeight="1" x14ac:dyDescent="0.2">
      <c r="E207" s="21"/>
      <c r="F207" s="21"/>
    </row>
    <row r="209" spans="5:6" ht="14.25" customHeight="1" x14ac:dyDescent="0.2">
      <c r="E209" s="21"/>
      <c r="F209" s="21"/>
    </row>
  </sheetData>
  <mergeCells count="21">
    <mergeCell ref="B1:X1"/>
    <mergeCell ref="B33:C33"/>
    <mergeCell ref="B43:C43"/>
    <mergeCell ref="B13:C13"/>
    <mergeCell ref="B23:C23"/>
    <mergeCell ref="R43:S43"/>
    <mergeCell ref="B3:C3"/>
    <mergeCell ref="J13:K13"/>
    <mergeCell ref="R3:S3"/>
    <mergeCell ref="R13:S13"/>
    <mergeCell ref="Z24:AA24"/>
    <mergeCell ref="J23:K23"/>
    <mergeCell ref="J33:K33"/>
    <mergeCell ref="J44:K44"/>
    <mergeCell ref="J54:K54"/>
    <mergeCell ref="B53:C53"/>
    <mergeCell ref="J3:K3"/>
    <mergeCell ref="R23:S23"/>
    <mergeCell ref="R33:S33"/>
    <mergeCell ref="G61:H61"/>
    <mergeCell ref="N52:O52"/>
  </mergeCells>
  <pageMargins left="0.70866141732283472" right="0.31496062992125984" top="0.35433070866141736" bottom="0.35433070866141736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10"/>
  <sheetViews>
    <sheetView tabSelected="1" topLeftCell="A23" zoomScale="60" zoomScaleNormal="60" workbookViewId="0">
      <selection activeCell="U35" sqref="U35"/>
    </sheetView>
  </sheetViews>
  <sheetFormatPr defaultColWidth="21" defaultRowHeight="14.25" customHeight="1" x14ac:dyDescent="0.2"/>
  <cols>
    <col min="1" max="1" width="7.28515625" style="31" customWidth="1"/>
    <col min="2" max="2" width="3.28515625" style="3" customWidth="1"/>
    <col min="3" max="3" width="3.85546875" style="31" customWidth="1"/>
    <col min="4" max="4" width="23.85546875" style="31" customWidth="1"/>
    <col min="5" max="6" width="7.28515625" style="2" customWidth="1"/>
    <col min="7" max="7" width="8.5703125" style="2" customWidth="1"/>
    <col min="8" max="8" width="7.5703125" style="2" customWidth="1"/>
    <col min="9" max="9" width="9.140625" style="31" customWidth="1"/>
    <col min="10" max="10" width="3" style="3" customWidth="1"/>
    <col min="11" max="11" width="3.85546875" style="31" customWidth="1"/>
    <col min="12" max="12" width="23.7109375" style="31" customWidth="1"/>
    <col min="13" max="14" width="7.140625" style="2" customWidth="1"/>
    <col min="15" max="15" width="8.5703125" style="31" customWidth="1"/>
    <col min="16" max="16" width="7.5703125" style="31" customWidth="1"/>
    <col min="17" max="17" width="7" style="31" customWidth="1"/>
    <col min="18" max="18" width="3.140625" style="3" customWidth="1"/>
    <col min="19" max="19" width="3.85546875" style="31" customWidth="1"/>
    <col min="20" max="20" width="23.7109375" style="31" customWidth="1"/>
    <col min="21" max="22" width="7.140625" style="2" customWidth="1"/>
    <col min="23" max="23" width="9.85546875" style="31" customWidth="1"/>
    <col min="24" max="24" width="8.5703125" style="2" customWidth="1"/>
    <col min="25" max="25" width="2.7109375" style="3" customWidth="1"/>
    <col min="26" max="26" width="3.85546875" style="31" customWidth="1"/>
    <col min="27" max="27" width="17.140625" style="31" customWidth="1"/>
    <col min="28" max="28" width="3.5703125" style="2" customWidth="1"/>
    <col min="29" max="29" width="20.7109375" style="2" customWidth="1"/>
    <col min="30" max="30" width="7.5703125" style="31" customWidth="1"/>
    <col min="31" max="31" width="7.140625" style="2" customWidth="1"/>
    <col min="32" max="32" width="3.7109375" style="3" customWidth="1"/>
    <col min="33" max="33" width="3.85546875" style="31" customWidth="1"/>
    <col min="34" max="34" width="10.42578125" style="31" customWidth="1"/>
    <col min="35" max="35" width="3.5703125" style="31" customWidth="1"/>
    <col min="36" max="36" width="7.140625" style="31" customWidth="1"/>
    <col min="37" max="37" width="5.140625" style="31" customWidth="1"/>
    <col min="38" max="251" width="9.140625" style="31" customWidth="1"/>
    <col min="252" max="252" width="11" style="31" customWidth="1"/>
    <col min="253" max="253" width="9.140625" style="31" customWidth="1"/>
    <col min="254" max="254" width="10.85546875" style="31" customWidth="1"/>
    <col min="255" max="16384" width="21" style="31"/>
  </cols>
  <sheetData>
    <row r="1" spans="1:42" ht="21.75" customHeight="1" x14ac:dyDescent="0.3">
      <c r="B1" s="227" t="s">
        <v>257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41"/>
      <c r="Z1" s="41"/>
      <c r="AA1" s="41"/>
      <c r="AB1" s="41"/>
      <c r="AC1" s="41"/>
      <c r="AD1" s="41"/>
      <c r="AI1" s="5"/>
      <c r="AJ1" s="6"/>
      <c r="AK1" s="6"/>
    </row>
    <row r="2" spans="1:42" ht="14.25" customHeight="1" x14ac:dyDescent="0.2">
      <c r="AI2" s="2"/>
      <c r="AJ2" s="2"/>
      <c r="AK2" s="2"/>
    </row>
    <row r="3" spans="1:42" ht="14.25" customHeight="1" x14ac:dyDescent="0.25">
      <c r="B3" s="223">
        <v>0.57638888888888895</v>
      </c>
      <c r="C3" s="224"/>
      <c r="D3" s="32" t="s">
        <v>258</v>
      </c>
      <c r="E3" s="12"/>
      <c r="F3" s="12"/>
      <c r="G3" s="9" t="s">
        <v>169</v>
      </c>
      <c r="H3" s="10" t="s">
        <v>170</v>
      </c>
      <c r="J3" s="223">
        <v>0.61111111111111105</v>
      </c>
      <c r="K3" s="224"/>
      <c r="L3" s="32" t="s">
        <v>259</v>
      </c>
      <c r="M3" s="12"/>
      <c r="N3" s="12"/>
      <c r="O3" s="9" t="s">
        <v>169</v>
      </c>
      <c r="P3" s="10" t="s">
        <v>170</v>
      </c>
      <c r="Q3" s="2"/>
      <c r="R3" s="223">
        <v>0.65277777777777779</v>
      </c>
      <c r="S3" s="224"/>
      <c r="T3" s="32" t="s">
        <v>260</v>
      </c>
      <c r="U3" s="12"/>
      <c r="V3" s="12"/>
      <c r="W3" s="9" t="s">
        <v>169</v>
      </c>
      <c r="X3" s="10" t="s">
        <v>170</v>
      </c>
      <c r="Y3" s="39"/>
      <c r="Z3" s="39"/>
      <c r="AA3" s="229"/>
      <c r="AB3" s="229"/>
      <c r="AC3" s="31"/>
      <c r="AD3" s="6"/>
      <c r="AE3" s="6"/>
      <c r="AF3" s="13"/>
      <c r="AG3" s="2"/>
      <c r="AH3" s="33"/>
      <c r="AI3" s="33"/>
      <c r="AJ3" s="33"/>
      <c r="AK3" s="33"/>
      <c r="AL3" s="33"/>
      <c r="AM3" s="33"/>
      <c r="AN3" s="33"/>
      <c r="AO3" s="33"/>
      <c r="AP3" s="33"/>
    </row>
    <row r="4" spans="1:42" ht="14.25" customHeight="1" x14ac:dyDescent="0.25">
      <c r="B4" s="14">
        <v>1</v>
      </c>
      <c r="C4" s="164">
        <v>72</v>
      </c>
      <c r="D4" s="164" t="s">
        <v>86</v>
      </c>
      <c r="E4" s="186" t="s">
        <v>25</v>
      </c>
      <c r="F4" s="186" t="s">
        <v>174</v>
      </c>
      <c r="G4" s="164" t="str">
        <f>"25.87"</f>
        <v>25.87</v>
      </c>
      <c r="H4" s="186" t="s">
        <v>237</v>
      </c>
      <c r="J4" s="14">
        <v>1</v>
      </c>
      <c r="K4" s="164">
        <v>23</v>
      </c>
      <c r="L4" s="164" t="s">
        <v>36</v>
      </c>
      <c r="M4" s="186" t="s">
        <v>25</v>
      </c>
      <c r="N4" s="186" t="s">
        <v>174</v>
      </c>
      <c r="O4" s="164" t="str">
        <f>"35.65"</f>
        <v>35.65</v>
      </c>
      <c r="P4" s="186" t="s">
        <v>188</v>
      </c>
      <c r="Q4" s="2"/>
      <c r="R4" s="14">
        <v>1</v>
      </c>
      <c r="S4" s="164">
        <v>83</v>
      </c>
      <c r="T4" s="164" t="s">
        <v>100</v>
      </c>
      <c r="U4" s="186" t="s">
        <v>25</v>
      </c>
      <c r="V4" s="186" t="s">
        <v>174</v>
      </c>
      <c r="W4" s="164" t="str">
        <f>"16.54"</f>
        <v>16.54</v>
      </c>
      <c r="X4" s="186" t="s">
        <v>261</v>
      </c>
      <c r="Z4" s="36"/>
      <c r="AA4" s="3"/>
      <c r="AB4" s="36"/>
      <c r="AC4" s="36"/>
      <c r="AD4" s="25"/>
      <c r="AE4" s="6"/>
      <c r="AF4" s="13"/>
      <c r="AG4" s="2"/>
      <c r="AH4" s="33"/>
      <c r="AI4" s="33"/>
      <c r="AJ4" s="33"/>
      <c r="AK4" s="33"/>
      <c r="AL4" s="33"/>
      <c r="AM4" s="33"/>
      <c r="AN4" s="33"/>
      <c r="AO4" s="33"/>
      <c r="AP4" s="33"/>
    </row>
    <row r="5" spans="1:42" ht="14.25" customHeight="1" x14ac:dyDescent="0.25">
      <c r="B5" s="14">
        <v>2</v>
      </c>
      <c r="C5" s="164">
        <v>79</v>
      </c>
      <c r="D5" s="164" t="s">
        <v>95</v>
      </c>
      <c r="E5" s="186" t="s">
        <v>25</v>
      </c>
      <c r="F5" s="186" t="s">
        <v>174</v>
      </c>
      <c r="G5" s="164" t="str">
        <f>"25.96"</f>
        <v>25.96</v>
      </c>
      <c r="H5" s="10"/>
      <c r="J5" s="14">
        <v>2</v>
      </c>
      <c r="K5" s="164">
        <v>15</v>
      </c>
      <c r="L5" s="164" t="s">
        <v>27</v>
      </c>
      <c r="M5" s="186" t="s">
        <v>25</v>
      </c>
      <c r="N5" s="186" t="s">
        <v>174</v>
      </c>
      <c r="O5" s="164" t="str">
        <f>"42.76"</f>
        <v>42.76</v>
      </c>
      <c r="P5" s="10"/>
      <c r="Q5" s="2"/>
      <c r="R5" s="14">
        <v>2</v>
      </c>
      <c r="S5" s="164">
        <v>71</v>
      </c>
      <c r="T5" s="164" t="s">
        <v>85</v>
      </c>
      <c r="U5" s="186" t="s">
        <v>25</v>
      </c>
      <c r="V5" s="186" t="s">
        <v>174</v>
      </c>
      <c r="W5" s="164" t="str">
        <f>"17.55"</f>
        <v>17.55</v>
      </c>
      <c r="X5" s="10"/>
      <c r="Z5" s="36"/>
      <c r="AA5" s="3"/>
      <c r="AB5" s="24"/>
      <c r="AC5" s="4"/>
      <c r="AD5" s="2"/>
      <c r="AF5" s="13"/>
      <c r="AG5" s="2"/>
      <c r="AH5" s="33"/>
      <c r="AI5" s="33"/>
      <c r="AJ5" s="33"/>
      <c r="AK5" s="33"/>
      <c r="AL5" s="33"/>
      <c r="AM5" s="33"/>
      <c r="AN5" s="33"/>
      <c r="AO5" s="33"/>
      <c r="AP5" s="33"/>
    </row>
    <row r="6" spans="1:42" ht="14.25" customHeight="1" x14ac:dyDescent="0.25">
      <c r="B6" s="14">
        <v>3</v>
      </c>
      <c r="C6" s="164">
        <v>84</v>
      </c>
      <c r="D6" s="164" t="s">
        <v>101</v>
      </c>
      <c r="E6" s="186" t="s">
        <v>25</v>
      </c>
      <c r="F6" s="186" t="s">
        <v>174</v>
      </c>
      <c r="G6" s="164" t="str">
        <f>"27.51"</f>
        <v>27.51</v>
      </c>
      <c r="H6" s="10"/>
      <c r="J6" s="14">
        <v>3</v>
      </c>
      <c r="K6" s="164">
        <v>22</v>
      </c>
      <c r="L6" s="164" t="s">
        <v>35</v>
      </c>
      <c r="M6" s="186" t="s">
        <v>25</v>
      </c>
      <c r="N6" s="186" t="s">
        <v>174</v>
      </c>
      <c r="O6" s="164" t="str">
        <f>"44.28"</f>
        <v>44.28</v>
      </c>
      <c r="P6" s="10"/>
      <c r="Q6" s="2"/>
      <c r="R6" s="14">
        <v>3</v>
      </c>
      <c r="S6" s="164">
        <v>42</v>
      </c>
      <c r="T6" s="164" t="s">
        <v>51</v>
      </c>
      <c r="U6" s="186" t="s">
        <v>13</v>
      </c>
      <c r="V6" s="186" t="s">
        <v>174</v>
      </c>
      <c r="W6" s="164" t="str">
        <f>"18.27"</f>
        <v>18.27</v>
      </c>
      <c r="X6" s="10"/>
      <c r="Z6" s="36"/>
      <c r="AA6" s="3"/>
      <c r="AB6" s="24"/>
      <c r="AC6" s="4"/>
      <c r="AD6" s="2"/>
      <c r="AF6" s="13"/>
      <c r="AG6" s="2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14.25" customHeight="1" x14ac:dyDescent="0.25">
      <c r="B7" s="14">
        <v>4</v>
      </c>
      <c r="C7" s="164">
        <v>68</v>
      </c>
      <c r="D7" s="164" t="s">
        <v>82</v>
      </c>
      <c r="E7" s="186" t="s">
        <v>25</v>
      </c>
      <c r="F7" s="186" t="s">
        <v>174</v>
      </c>
      <c r="G7" s="164" t="str">
        <f>"28.06"</f>
        <v>28.06</v>
      </c>
      <c r="H7" s="10"/>
      <c r="J7" s="14">
        <v>4</v>
      </c>
      <c r="K7" s="164">
        <v>4</v>
      </c>
      <c r="L7" s="164" t="s">
        <v>11</v>
      </c>
      <c r="M7" s="186" t="s">
        <v>8</v>
      </c>
      <c r="N7" s="186" t="s">
        <v>174</v>
      </c>
      <c r="O7" s="164" t="str">
        <f>"45.30"</f>
        <v>45.30</v>
      </c>
      <c r="P7" s="10"/>
      <c r="Q7" s="2"/>
      <c r="R7" s="14">
        <v>4</v>
      </c>
      <c r="S7" s="164">
        <v>59</v>
      </c>
      <c r="T7" s="164" t="s">
        <v>71</v>
      </c>
      <c r="U7" s="186" t="s">
        <v>72</v>
      </c>
      <c r="V7" s="186" t="s">
        <v>174</v>
      </c>
      <c r="W7" s="164" t="str">
        <f>"18.77"</f>
        <v>18.77</v>
      </c>
      <c r="X7" s="10"/>
      <c r="Z7" s="36"/>
      <c r="AA7" s="3"/>
      <c r="AB7" s="24"/>
      <c r="AC7" s="4"/>
      <c r="AD7" s="5"/>
      <c r="AF7" s="13"/>
      <c r="AG7" s="2"/>
      <c r="AH7" s="33"/>
      <c r="AI7" s="33"/>
      <c r="AJ7" s="33"/>
      <c r="AK7" s="33"/>
      <c r="AL7" s="33"/>
      <c r="AM7" s="33"/>
      <c r="AN7" s="33"/>
      <c r="AO7" s="33"/>
      <c r="AP7" s="33"/>
    </row>
    <row r="8" spans="1:42" ht="14.25" customHeight="1" x14ac:dyDescent="0.25">
      <c r="B8" s="14">
        <v>5</v>
      </c>
      <c r="C8" s="164">
        <v>62</v>
      </c>
      <c r="D8" s="164" t="s">
        <v>76</v>
      </c>
      <c r="E8" s="186" t="s">
        <v>25</v>
      </c>
      <c r="F8" s="186" t="s">
        <v>174</v>
      </c>
      <c r="G8" s="164" t="str">
        <f>"28.53"</f>
        <v>28.53</v>
      </c>
      <c r="H8" s="10"/>
      <c r="J8" s="14">
        <v>5</v>
      </c>
      <c r="K8" s="164">
        <v>3</v>
      </c>
      <c r="L8" s="164" t="s">
        <v>10</v>
      </c>
      <c r="M8" s="186" t="s">
        <v>8</v>
      </c>
      <c r="N8" s="186" t="s">
        <v>174</v>
      </c>
      <c r="O8" s="164" t="str">
        <f>"48.89"</f>
        <v>48.89</v>
      </c>
      <c r="P8" s="10"/>
      <c r="Q8" s="2"/>
      <c r="R8" s="14">
        <v>5</v>
      </c>
      <c r="S8" s="164">
        <v>45</v>
      </c>
      <c r="T8" s="164" t="s">
        <v>54</v>
      </c>
      <c r="U8" s="186" t="s">
        <v>13</v>
      </c>
      <c r="V8" s="186" t="s">
        <v>174</v>
      </c>
      <c r="W8" s="164" t="str">
        <f>"19.69"</f>
        <v>19.69</v>
      </c>
      <c r="X8" s="10"/>
      <c r="Z8" s="36"/>
      <c r="AA8" s="3"/>
      <c r="AB8" s="24"/>
      <c r="AC8" s="4"/>
      <c r="AD8" s="2"/>
      <c r="AF8" s="13"/>
      <c r="AG8" s="2"/>
      <c r="AH8" s="33"/>
      <c r="AI8" s="33"/>
      <c r="AJ8" s="33"/>
      <c r="AK8" s="33"/>
      <c r="AL8" s="33"/>
      <c r="AM8" s="33"/>
      <c r="AN8" s="33"/>
      <c r="AO8" s="33"/>
      <c r="AP8" s="33"/>
    </row>
    <row r="9" spans="1:42" ht="14.25" customHeight="1" x14ac:dyDescent="0.25">
      <c r="B9" s="14">
        <v>6</v>
      </c>
      <c r="C9" s="164">
        <v>86</v>
      </c>
      <c r="D9" s="164" t="s">
        <v>103</v>
      </c>
      <c r="E9" s="186" t="s">
        <v>25</v>
      </c>
      <c r="F9" s="186" t="s">
        <v>174</v>
      </c>
      <c r="G9" s="164" t="str">
        <f>"28.93"</f>
        <v>28.93</v>
      </c>
      <c r="H9" s="10"/>
      <c r="J9" s="14">
        <v>6</v>
      </c>
      <c r="K9" s="164">
        <v>2</v>
      </c>
      <c r="L9" s="164" t="s">
        <v>9</v>
      </c>
      <c r="M9" s="186" t="s">
        <v>8</v>
      </c>
      <c r="N9" s="186" t="s">
        <v>174</v>
      </c>
      <c r="O9" s="164" t="str">
        <f>"54.22"</f>
        <v>54.22</v>
      </c>
      <c r="P9" s="10"/>
      <c r="Q9" s="2"/>
      <c r="R9" s="14">
        <v>6</v>
      </c>
      <c r="S9" s="164">
        <v>50</v>
      </c>
      <c r="T9" s="164" t="s">
        <v>60</v>
      </c>
      <c r="U9" s="186" t="s">
        <v>13</v>
      </c>
      <c r="V9" s="186" t="s">
        <v>174</v>
      </c>
      <c r="W9" s="164" t="str">
        <f>"20.33"</f>
        <v>20.33</v>
      </c>
      <c r="X9" s="10"/>
      <c r="Z9" s="36"/>
      <c r="AA9" s="3"/>
      <c r="AB9" s="24"/>
      <c r="AC9" s="4"/>
      <c r="AD9" s="5"/>
      <c r="AF9" s="13"/>
      <c r="AG9" s="2"/>
      <c r="AH9" s="33"/>
      <c r="AI9" s="33"/>
      <c r="AJ9" s="33"/>
      <c r="AK9" s="33"/>
      <c r="AL9" s="33"/>
      <c r="AM9" s="33"/>
      <c r="AN9" s="33"/>
      <c r="AO9" s="33"/>
      <c r="AP9" s="33"/>
    </row>
    <row r="10" spans="1:42" ht="14.25" customHeight="1" x14ac:dyDescent="0.25">
      <c r="A10" s="35"/>
      <c r="B10" s="14">
        <v>7</v>
      </c>
      <c r="C10" s="164">
        <v>80</v>
      </c>
      <c r="D10" s="164" t="s">
        <v>96</v>
      </c>
      <c r="E10" s="186" t="s">
        <v>25</v>
      </c>
      <c r="F10" s="186" t="s">
        <v>174</v>
      </c>
      <c r="G10" s="164" t="str">
        <f>"29.32"</f>
        <v>29.32</v>
      </c>
      <c r="H10" s="10"/>
      <c r="J10" s="14"/>
      <c r="K10" s="164">
        <v>8</v>
      </c>
      <c r="L10" s="164" t="s">
        <v>16</v>
      </c>
      <c r="M10" s="186" t="s">
        <v>13</v>
      </c>
      <c r="N10" s="186" t="s">
        <v>174</v>
      </c>
      <c r="O10" s="164" t="str">
        <f>"DQ"</f>
        <v>DQ</v>
      </c>
      <c r="P10" s="10"/>
      <c r="Q10" s="2"/>
      <c r="R10" s="14">
        <v>7</v>
      </c>
      <c r="S10" s="164">
        <v>51</v>
      </c>
      <c r="T10" s="164" t="s">
        <v>61</v>
      </c>
      <c r="U10" s="186" t="s">
        <v>13</v>
      </c>
      <c r="V10" s="186" t="s">
        <v>174</v>
      </c>
      <c r="W10" s="164" t="str">
        <f>"21.55"</f>
        <v>21.55</v>
      </c>
      <c r="X10" s="10"/>
      <c r="Z10" s="36"/>
      <c r="AA10" s="3"/>
      <c r="AB10" s="24"/>
      <c r="AC10" s="4"/>
      <c r="AD10" s="2"/>
      <c r="AF10" s="13"/>
      <c r="AG10" s="2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ht="14.25" customHeight="1" x14ac:dyDescent="0.25">
      <c r="B11" s="14">
        <v>8</v>
      </c>
      <c r="C11" s="164">
        <v>63</v>
      </c>
      <c r="D11" s="164" t="s">
        <v>77</v>
      </c>
      <c r="E11" s="186" t="s">
        <v>38</v>
      </c>
      <c r="F11" s="186" t="s">
        <v>174</v>
      </c>
      <c r="G11" s="164" t="str">
        <f>"30.61"</f>
        <v>30.61</v>
      </c>
      <c r="H11" s="10"/>
      <c r="J11" s="14"/>
      <c r="K11" s="164"/>
      <c r="L11" s="164"/>
      <c r="M11" s="186"/>
      <c r="N11" s="213" t="str">
        <f>"Rule 18.5a"</f>
        <v>Rule 18.5a</v>
      </c>
      <c r="O11" s="214"/>
      <c r="P11" s="10"/>
      <c r="Q11" s="2"/>
      <c r="R11" s="14">
        <v>8</v>
      </c>
      <c r="S11" s="164">
        <v>49</v>
      </c>
      <c r="T11" s="164" t="s">
        <v>59</v>
      </c>
      <c r="U11" s="186" t="s">
        <v>13</v>
      </c>
      <c r="V11" s="186" t="s">
        <v>174</v>
      </c>
      <c r="W11" s="164" t="str">
        <f>"23.98"</f>
        <v>23.98</v>
      </c>
      <c r="X11" s="10"/>
      <c r="Z11" s="36"/>
      <c r="AA11" s="3"/>
      <c r="AB11" s="24"/>
      <c r="AC11" s="4"/>
      <c r="AD11" s="5"/>
      <c r="AF11" s="13"/>
      <c r="AG11" s="2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ht="14.25" customHeight="1" x14ac:dyDescent="0.25">
      <c r="A12" s="2"/>
      <c r="B12" s="7"/>
      <c r="C12" s="42"/>
      <c r="D12" s="42"/>
      <c r="E12" s="8"/>
      <c r="F12" s="8"/>
      <c r="G12" s="8"/>
      <c r="H12" s="8"/>
      <c r="Q12" s="2"/>
      <c r="R12" s="14">
        <v>9</v>
      </c>
      <c r="S12" s="164">
        <v>57</v>
      </c>
      <c r="T12" s="164" t="s">
        <v>68</v>
      </c>
      <c r="U12" s="186" t="s">
        <v>20</v>
      </c>
      <c r="V12" s="186" t="s">
        <v>69</v>
      </c>
      <c r="W12" s="164" t="str">
        <f>"24.45"</f>
        <v>24.45</v>
      </c>
      <c r="X12" s="10"/>
      <c r="Y12" s="31"/>
      <c r="AA12" s="3"/>
      <c r="AB12" s="31"/>
      <c r="AC12" s="31"/>
      <c r="AD12" s="2"/>
      <c r="AF12" s="2"/>
      <c r="AG12" s="2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ht="14.25" customHeight="1" x14ac:dyDescent="0.25">
      <c r="A13" s="2"/>
      <c r="B13" s="223">
        <v>0.58333333333333337</v>
      </c>
      <c r="C13" s="224"/>
      <c r="D13" s="32" t="s">
        <v>262</v>
      </c>
      <c r="E13" s="12"/>
      <c r="F13" s="12"/>
      <c r="G13" s="9" t="s">
        <v>169</v>
      </c>
      <c r="H13" s="10" t="s">
        <v>170</v>
      </c>
      <c r="J13" s="223">
        <v>0.62152777777777779</v>
      </c>
      <c r="K13" s="224"/>
      <c r="L13" s="32" t="s">
        <v>263</v>
      </c>
      <c r="M13" s="12"/>
      <c r="N13" s="12"/>
      <c r="O13" s="9" t="s">
        <v>169</v>
      </c>
      <c r="P13" s="13"/>
      <c r="Q13" s="2"/>
      <c r="R13" s="14">
        <v>10</v>
      </c>
      <c r="S13" s="164">
        <v>44</v>
      </c>
      <c r="T13" s="164" t="s">
        <v>53</v>
      </c>
      <c r="U13" s="186" t="s">
        <v>13</v>
      </c>
      <c r="V13" s="186" t="s">
        <v>174</v>
      </c>
      <c r="W13" s="164" t="str">
        <f>"25.30"</f>
        <v>25.30</v>
      </c>
      <c r="X13" s="10"/>
      <c r="Y13" s="39"/>
      <c r="Z13" s="39"/>
      <c r="AA13" s="229"/>
      <c r="AB13" s="229"/>
      <c r="AC13" s="31"/>
      <c r="AD13" s="6"/>
      <c r="AE13" s="6"/>
      <c r="AF13" s="13"/>
      <c r="AG13" s="2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ht="14.25" customHeight="1" x14ac:dyDescent="0.25">
      <c r="A14" s="2"/>
      <c r="B14" s="14">
        <v>1</v>
      </c>
      <c r="C14" s="164">
        <v>74</v>
      </c>
      <c r="D14" s="164" t="s">
        <v>88</v>
      </c>
      <c r="E14" s="186" t="s">
        <v>25</v>
      </c>
      <c r="F14" s="186" t="s">
        <v>174</v>
      </c>
      <c r="G14" s="164" t="str">
        <f>"29.01"</f>
        <v>29.01</v>
      </c>
      <c r="H14" s="186" t="s">
        <v>188</v>
      </c>
      <c r="J14" s="14">
        <v>1</v>
      </c>
      <c r="K14" s="164">
        <v>53</v>
      </c>
      <c r="L14" s="164" t="s">
        <v>63</v>
      </c>
      <c r="M14" s="186" t="s">
        <v>13</v>
      </c>
      <c r="N14" s="186" t="s">
        <v>174</v>
      </c>
      <c r="O14" s="164" t="str">
        <f>"1:48.52"</f>
        <v>1:48.52</v>
      </c>
      <c r="P14" s="25"/>
      <c r="Q14" s="2"/>
      <c r="S14" s="36"/>
      <c r="U14" s="25"/>
      <c r="V14" s="6"/>
      <c r="W14" s="13"/>
      <c r="X14" s="13"/>
      <c r="Z14" s="36"/>
      <c r="AA14" s="3"/>
      <c r="AB14" s="36"/>
      <c r="AC14" s="31"/>
      <c r="AD14" s="2"/>
      <c r="AF14" s="13"/>
      <c r="AG14" s="2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ht="14.25" customHeight="1" x14ac:dyDescent="0.25">
      <c r="A15" s="2"/>
      <c r="B15" s="14">
        <v>2</v>
      </c>
      <c r="C15" s="164">
        <v>76</v>
      </c>
      <c r="D15" s="164" t="s">
        <v>90</v>
      </c>
      <c r="E15" s="186" t="s">
        <v>25</v>
      </c>
      <c r="F15" s="186" t="s">
        <v>91</v>
      </c>
      <c r="G15" s="164" t="str">
        <f>"29.52"</f>
        <v>29.52</v>
      </c>
      <c r="H15" s="10"/>
      <c r="J15" s="14">
        <v>2</v>
      </c>
      <c r="K15" s="164">
        <v>52</v>
      </c>
      <c r="L15" s="164" t="s">
        <v>62</v>
      </c>
      <c r="M15" s="186" t="s">
        <v>13</v>
      </c>
      <c r="N15" s="186" t="s">
        <v>174</v>
      </c>
      <c r="O15" s="164" t="str">
        <f>"1:48.72"</f>
        <v>1:48.72</v>
      </c>
      <c r="P15" s="13"/>
      <c r="Q15" s="2"/>
      <c r="R15" s="223">
        <v>0.65625</v>
      </c>
      <c r="S15" s="224"/>
      <c r="T15" s="32" t="s">
        <v>264</v>
      </c>
      <c r="U15" s="12"/>
      <c r="V15" s="12"/>
      <c r="W15" s="9" t="s">
        <v>169</v>
      </c>
      <c r="X15" s="10" t="s">
        <v>170</v>
      </c>
      <c r="Z15" s="36"/>
      <c r="AA15" s="3"/>
      <c r="AB15" s="24"/>
      <c r="AC15" s="4"/>
      <c r="AD15" s="23"/>
      <c r="AF15" s="13"/>
      <c r="AG15" s="2"/>
      <c r="AH15" s="37"/>
      <c r="AI15" s="37"/>
      <c r="AJ15" s="37"/>
      <c r="AK15" s="37"/>
      <c r="AL15" s="33"/>
      <c r="AM15" s="33"/>
      <c r="AN15" s="33"/>
      <c r="AO15" s="33"/>
      <c r="AP15" s="33"/>
    </row>
    <row r="16" spans="1:42" ht="14.25" customHeight="1" x14ac:dyDescent="0.25">
      <c r="A16" s="2"/>
      <c r="B16" s="14">
        <v>3</v>
      </c>
      <c r="C16" s="164">
        <v>73</v>
      </c>
      <c r="D16" s="164" t="s">
        <v>87</v>
      </c>
      <c r="E16" s="186" t="s">
        <v>25</v>
      </c>
      <c r="F16" s="186" t="s">
        <v>24</v>
      </c>
      <c r="G16" s="164" t="str">
        <f>"29.67"</f>
        <v>29.67</v>
      </c>
      <c r="H16" s="10"/>
      <c r="J16" s="14">
        <v>3</v>
      </c>
      <c r="K16" s="164">
        <v>48</v>
      </c>
      <c r="L16" s="164" t="s">
        <v>57</v>
      </c>
      <c r="M16" s="186" t="s">
        <v>13</v>
      </c>
      <c r="N16" s="186" t="s">
        <v>58</v>
      </c>
      <c r="O16" s="164" t="str">
        <f>"1:49.53"</f>
        <v>1:49.53</v>
      </c>
      <c r="P16" s="13"/>
      <c r="Q16" s="2"/>
      <c r="R16" s="14">
        <v>1</v>
      </c>
      <c r="S16" s="164">
        <v>6</v>
      </c>
      <c r="T16" s="164" t="s">
        <v>14</v>
      </c>
      <c r="U16" s="186" t="s">
        <v>13</v>
      </c>
      <c r="V16" s="186" t="s">
        <v>174</v>
      </c>
      <c r="W16" s="164" t="str">
        <f>"17.64"</f>
        <v>17.64</v>
      </c>
      <c r="X16" s="186" t="s">
        <v>253</v>
      </c>
      <c r="Z16" s="36"/>
      <c r="AA16" s="3"/>
      <c r="AB16" s="24"/>
      <c r="AC16" s="4"/>
      <c r="AD16" s="2"/>
      <c r="AF16" s="13"/>
      <c r="AG16" s="2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ht="14.25" customHeight="1" x14ac:dyDescent="0.25">
      <c r="A17" s="2"/>
      <c r="B17" s="14">
        <v>4</v>
      </c>
      <c r="C17" s="164">
        <v>75</v>
      </c>
      <c r="D17" s="164" t="s">
        <v>89</v>
      </c>
      <c r="E17" s="186" t="s">
        <v>25</v>
      </c>
      <c r="F17" s="186" t="s">
        <v>174</v>
      </c>
      <c r="G17" s="164" t="str">
        <f>"30.55"</f>
        <v>30.55</v>
      </c>
      <c r="H17" s="10"/>
      <c r="J17" s="14">
        <v>4</v>
      </c>
      <c r="K17" s="164">
        <v>56</v>
      </c>
      <c r="L17" s="164" t="s">
        <v>66</v>
      </c>
      <c r="M17" s="186" t="s">
        <v>13</v>
      </c>
      <c r="N17" s="186" t="s">
        <v>174</v>
      </c>
      <c r="O17" s="164" t="str">
        <f>"1:50.27"</f>
        <v>1:50.27</v>
      </c>
      <c r="P17" s="25"/>
      <c r="Q17" s="2"/>
      <c r="R17" s="14">
        <v>2</v>
      </c>
      <c r="S17" s="164">
        <v>20</v>
      </c>
      <c r="T17" s="164" t="s">
        <v>33</v>
      </c>
      <c r="U17" s="186" t="s">
        <v>25</v>
      </c>
      <c r="V17" s="186" t="s">
        <v>174</v>
      </c>
      <c r="W17" s="164" t="str">
        <f>"18.63"</f>
        <v>18.63</v>
      </c>
      <c r="X17" s="10"/>
      <c r="Z17" s="36"/>
      <c r="AA17" s="3"/>
      <c r="AB17" s="24"/>
      <c r="AC17" s="4"/>
      <c r="AD17" s="5"/>
      <c r="AF17" s="13"/>
      <c r="AG17" s="2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ht="14.25" customHeight="1" x14ac:dyDescent="0.25">
      <c r="B18" s="14">
        <v>5</v>
      </c>
      <c r="C18" s="164">
        <v>70</v>
      </c>
      <c r="D18" s="164" t="s">
        <v>84</v>
      </c>
      <c r="E18" s="186" t="s">
        <v>25</v>
      </c>
      <c r="F18" s="186" t="s">
        <v>174</v>
      </c>
      <c r="G18" s="164" t="str">
        <f>"31.51"</f>
        <v>31.51</v>
      </c>
      <c r="H18" s="10"/>
      <c r="J18" s="14">
        <v>5</v>
      </c>
      <c r="K18" s="164">
        <v>41</v>
      </c>
      <c r="L18" s="164" t="s">
        <v>50</v>
      </c>
      <c r="M18" s="186" t="s">
        <v>13</v>
      </c>
      <c r="N18" s="186" t="s">
        <v>174</v>
      </c>
      <c r="O18" s="164" t="str">
        <f>"1:59.70"</f>
        <v>1:59.70</v>
      </c>
      <c r="P18" s="25"/>
      <c r="Q18" s="2"/>
      <c r="R18" s="14">
        <v>3</v>
      </c>
      <c r="S18" s="164">
        <v>13</v>
      </c>
      <c r="T18" s="164" t="s">
        <v>23</v>
      </c>
      <c r="U18" s="186" t="s">
        <v>25</v>
      </c>
      <c r="V18" s="186" t="s">
        <v>24</v>
      </c>
      <c r="W18" s="164" t="str">
        <f>"18.86"</f>
        <v>18.86</v>
      </c>
      <c r="X18" s="10"/>
      <c r="Z18" s="36"/>
      <c r="AA18" s="3"/>
      <c r="AB18" s="24"/>
      <c r="AC18" s="4"/>
      <c r="AD18" s="5"/>
      <c r="AF18" s="13"/>
      <c r="AG18" s="2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ht="14.25" customHeight="1" x14ac:dyDescent="0.25">
      <c r="A19" s="2"/>
      <c r="B19" s="14">
        <v>6</v>
      </c>
      <c r="C19" s="164">
        <v>87</v>
      </c>
      <c r="D19" s="164" t="s">
        <v>104</v>
      </c>
      <c r="E19" s="186" t="s">
        <v>25</v>
      </c>
      <c r="F19" s="186" t="s">
        <v>174</v>
      </c>
      <c r="G19" s="164" t="str">
        <f>"31.53"</f>
        <v>31.53</v>
      </c>
      <c r="H19" s="10"/>
      <c r="J19" s="14">
        <v>6</v>
      </c>
      <c r="K19" s="164">
        <v>40</v>
      </c>
      <c r="L19" s="164" t="s">
        <v>49</v>
      </c>
      <c r="M19" s="186" t="s">
        <v>13</v>
      </c>
      <c r="N19" s="186" t="s">
        <v>174</v>
      </c>
      <c r="O19" s="164" t="str">
        <f>"1:59.82"</f>
        <v>1:59.82</v>
      </c>
      <c r="P19" s="13"/>
      <c r="Q19" s="2"/>
      <c r="R19" s="14">
        <v>4</v>
      </c>
      <c r="S19" s="164">
        <v>9</v>
      </c>
      <c r="T19" s="164" t="s">
        <v>17</v>
      </c>
      <c r="U19" s="186" t="s">
        <v>13</v>
      </c>
      <c r="V19" s="186" t="s">
        <v>174</v>
      </c>
      <c r="W19" s="164" t="str">
        <f>"19.27"</f>
        <v>19.27</v>
      </c>
      <c r="X19" s="10"/>
      <c r="Z19" s="36"/>
      <c r="AA19" s="3"/>
      <c r="AB19" s="24"/>
      <c r="AC19" s="4"/>
      <c r="AD19" s="5"/>
      <c r="AF19" s="13"/>
      <c r="AG19" s="2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ht="14.25" customHeight="1" x14ac:dyDescent="0.25">
      <c r="A20" s="2"/>
      <c r="B20" s="14">
        <v>7</v>
      </c>
      <c r="C20" s="164">
        <v>60</v>
      </c>
      <c r="D20" s="164" t="s">
        <v>73</v>
      </c>
      <c r="E20" s="186" t="s">
        <v>72</v>
      </c>
      <c r="F20" s="186" t="s">
        <v>174</v>
      </c>
      <c r="G20" s="164" t="str">
        <f>"34.79"</f>
        <v>34.79</v>
      </c>
      <c r="H20" s="10"/>
      <c r="J20" s="14">
        <v>7</v>
      </c>
      <c r="K20" s="164">
        <v>82</v>
      </c>
      <c r="L20" s="164" t="s">
        <v>98</v>
      </c>
      <c r="M20" s="186" t="s">
        <v>25</v>
      </c>
      <c r="N20" s="186" t="s">
        <v>99</v>
      </c>
      <c r="O20" s="164" t="str">
        <f>"2:00.75"</f>
        <v>2:00.75</v>
      </c>
      <c r="P20" s="13"/>
      <c r="Q20" s="2"/>
      <c r="R20" s="14">
        <v>5</v>
      </c>
      <c r="S20" s="164">
        <v>7</v>
      </c>
      <c r="T20" s="164" t="s">
        <v>15</v>
      </c>
      <c r="U20" s="186" t="s">
        <v>13</v>
      </c>
      <c r="V20" s="186" t="s">
        <v>174</v>
      </c>
      <c r="W20" s="164" t="str">
        <f>"20.23"</f>
        <v>20.23</v>
      </c>
      <c r="X20" s="10"/>
      <c r="Z20" s="36"/>
      <c r="AA20" s="3"/>
      <c r="AB20" s="24"/>
      <c r="AC20" s="4"/>
      <c r="AD20" s="5"/>
      <c r="AF20" s="13"/>
      <c r="AG20" s="2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ht="14.25" customHeight="1" x14ac:dyDescent="0.25">
      <c r="A21" s="2"/>
      <c r="B21" s="14"/>
      <c r="C21" s="164">
        <v>83</v>
      </c>
      <c r="D21" s="164" t="s">
        <v>100</v>
      </c>
      <c r="E21" s="186" t="s">
        <v>25</v>
      </c>
      <c r="F21" s="186" t="s">
        <v>174</v>
      </c>
      <c r="G21" s="164" t="str">
        <f>"DQ"</f>
        <v>DQ</v>
      </c>
      <c r="H21" s="10"/>
      <c r="J21" s="14">
        <v>8</v>
      </c>
      <c r="K21" s="164">
        <v>54</v>
      </c>
      <c r="L21" s="164" t="s">
        <v>64</v>
      </c>
      <c r="M21" s="186" t="s">
        <v>13</v>
      </c>
      <c r="N21" s="186" t="s">
        <v>174</v>
      </c>
      <c r="O21" s="164" t="str">
        <f>"2:00.86"</f>
        <v>2:00.86</v>
      </c>
      <c r="P21" s="13"/>
      <c r="Q21" s="2"/>
      <c r="R21" s="14">
        <v>6</v>
      </c>
      <c r="S21" s="164">
        <v>3</v>
      </c>
      <c r="T21" s="164" t="s">
        <v>10</v>
      </c>
      <c r="U21" s="186" t="s">
        <v>8</v>
      </c>
      <c r="V21" s="186" t="s">
        <v>174</v>
      </c>
      <c r="W21" s="164" t="str">
        <f>"24.92"</f>
        <v>24.92</v>
      </c>
      <c r="X21" s="10"/>
      <c r="Z21" s="36"/>
      <c r="AA21" s="3"/>
      <c r="AB21" s="24"/>
      <c r="AC21" s="4"/>
      <c r="AD21" s="2"/>
      <c r="AF21" s="13"/>
      <c r="AG21" s="2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ht="14.25" customHeight="1" x14ac:dyDescent="0.25">
      <c r="B22" s="14"/>
      <c r="C22" s="164"/>
      <c r="D22" s="164"/>
      <c r="E22" s="186"/>
      <c r="F22" s="213" t="str">
        <f>"Rule 18.5a"</f>
        <v>Rule 18.5a</v>
      </c>
      <c r="G22" s="214"/>
      <c r="H22" s="10"/>
      <c r="O22" s="2"/>
      <c r="P22" s="2"/>
      <c r="R22" s="14">
        <v>7</v>
      </c>
      <c r="S22" s="164">
        <v>2</v>
      </c>
      <c r="T22" s="164" t="s">
        <v>9</v>
      </c>
      <c r="U22" s="186" t="s">
        <v>8</v>
      </c>
      <c r="V22" s="186" t="s">
        <v>174</v>
      </c>
      <c r="W22" s="164" t="str">
        <f>"28.52"</f>
        <v>28.52</v>
      </c>
      <c r="X22" s="10"/>
      <c r="AB22" s="31"/>
      <c r="AC22" s="31"/>
      <c r="AE22" s="31"/>
      <c r="AF22" s="31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ht="14.25" customHeight="1" x14ac:dyDescent="0.25">
      <c r="B23" s="31"/>
      <c r="E23" s="31"/>
      <c r="F23" s="31"/>
      <c r="G23" s="31"/>
      <c r="H23" s="31"/>
      <c r="J23" s="223">
        <v>0.62847222222222221</v>
      </c>
      <c r="K23" s="224"/>
      <c r="L23" s="32" t="s">
        <v>265</v>
      </c>
      <c r="M23" s="12"/>
      <c r="N23" s="12"/>
      <c r="O23" s="9" t="s">
        <v>169</v>
      </c>
      <c r="P23" s="13"/>
      <c r="Q23" s="2"/>
      <c r="R23" s="14">
        <v>8</v>
      </c>
      <c r="S23" s="164">
        <v>1</v>
      </c>
      <c r="T23" s="164" t="s">
        <v>5</v>
      </c>
      <c r="U23" s="186" t="s">
        <v>8</v>
      </c>
      <c r="V23" s="186" t="s">
        <v>174</v>
      </c>
      <c r="W23" s="164" t="str">
        <f>"34.25"</f>
        <v>34.25</v>
      </c>
      <c r="X23" s="10"/>
      <c r="Y23" s="39"/>
      <c r="Z23" s="39"/>
      <c r="AA23" s="229"/>
      <c r="AB23" s="229"/>
      <c r="AC23" s="31"/>
      <c r="AD23" s="6"/>
      <c r="AE23" s="6"/>
      <c r="AF23" s="13"/>
      <c r="AG23" s="2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ht="14.25" customHeight="1" x14ac:dyDescent="0.25">
      <c r="B24" s="223">
        <v>0.59027777777777779</v>
      </c>
      <c r="C24" s="224"/>
      <c r="D24" s="32" t="s">
        <v>266</v>
      </c>
      <c r="E24" s="12"/>
      <c r="F24" s="12"/>
      <c r="G24" s="9" t="s">
        <v>169</v>
      </c>
      <c r="H24" s="10" t="s">
        <v>170</v>
      </c>
      <c r="J24" s="14">
        <v>1</v>
      </c>
      <c r="K24" s="164">
        <v>72</v>
      </c>
      <c r="L24" s="164" t="s">
        <v>86</v>
      </c>
      <c r="M24" s="186" t="s">
        <v>25</v>
      </c>
      <c r="N24" s="186" t="s">
        <v>174</v>
      </c>
      <c r="O24" s="164" t="str">
        <f>"1:36.65"</f>
        <v>1:36.65</v>
      </c>
      <c r="P24" s="25"/>
      <c r="Q24" s="2"/>
      <c r="R24" s="31"/>
      <c r="U24" s="31"/>
      <c r="V24" s="31"/>
      <c r="Z24" s="36"/>
      <c r="AA24" s="3"/>
      <c r="AB24" s="36"/>
      <c r="AC24" s="31"/>
      <c r="AD24" s="2"/>
      <c r="AF24" s="13"/>
      <c r="AG24" s="2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ht="14.25" customHeight="1" x14ac:dyDescent="0.25">
      <c r="B25" s="14">
        <v>1</v>
      </c>
      <c r="C25" s="164">
        <v>56</v>
      </c>
      <c r="D25" s="164" t="s">
        <v>66</v>
      </c>
      <c r="E25" s="186" t="s">
        <v>13</v>
      </c>
      <c r="F25" s="186" t="s">
        <v>174</v>
      </c>
      <c r="G25" s="164" t="str">
        <f>"27.76"</f>
        <v>27.76</v>
      </c>
      <c r="H25" s="186" t="s">
        <v>267</v>
      </c>
      <c r="J25" s="14">
        <v>2</v>
      </c>
      <c r="K25" s="164">
        <v>79</v>
      </c>
      <c r="L25" s="164" t="s">
        <v>95</v>
      </c>
      <c r="M25" s="186" t="s">
        <v>25</v>
      </c>
      <c r="N25" s="186" t="s">
        <v>174</v>
      </c>
      <c r="O25" s="164" t="str">
        <f>"1:36.80"</f>
        <v>1:36.80</v>
      </c>
      <c r="P25" s="13"/>
      <c r="Q25" s="2"/>
      <c r="S25" s="24"/>
      <c r="T25" s="4"/>
      <c r="U25" s="6"/>
      <c r="W25" s="13"/>
      <c r="Z25" s="36"/>
      <c r="AA25" s="3"/>
      <c r="AB25" s="24"/>
      <c r="AC25" s="4"/>
      <c r="AD25" s="2"/>
      <c r="AF25" s="13"/>
      <c r="AG25" s="2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ht="14.25" customHeight="1" x14ac:dyDescent="0.25">
      <c r="B26" s="14">
        <v>2</v>
      </c>
      <c r="C26" s="164">
        <v>48</v>
      </c>
      <c r="D26" s="164" t="s">
        <v>57</v>
      </c>
      <c r="E26" s="186" t="s">
        <v>13</v>
      </c>
      <c r="F26" s="186" t="s">
        <v>58</v>
      </c>
      <c r="G26" s="164" t="str">
        <f>"28.00"</f>
        <v>28.00</v>
      </c>
      <c r="H26" s="10"/>
      <c r="J26" s="14">
        <v>3</v>
      </c>
      <c r="K26" s="164">
        <v>78</v>
      </c>
      <c r="L26" s="164" t="s">
        <v>94</v>
      </c>
      <c r="M26" s="186" t="s">
        <v>25</v>
      </c>
      <c r="N26" s="186" t="s">
        <v>174</v>
      </c>
      <c r="O26" s="164" t="str">
        <f>"1:41.85"</f>
        <v>1:41.85</v>
      </c>
      <c r="P26" s="13"/>
      <c r="Q26" s="2"/>
      <c r="R26" s="223">
        <v>0.66666666666666663</v>
      </c>
      <c r="S26" s="224"/>
      <c r="T26" s="32" t="s">
        <v>268</v>
      </c>
      <c r="U26" s="12"/>
      <c r="V26" s="12"/>
      <c r="W26" s="9" t="s">
        <v>169</v>
      </c>
      <c r="Z26" s="36"/>
      <c r="AA26" s="3"/>
      <c r="AB26" s="24"/>
      <c r="AC26" s="4"/>
      <c r="AD26" s="2"/>
      <c r="AF26" s="13"/>
      <c r="AG26" s="2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ht="14.25" customHeight="1" x14ac:dyDescent="0.25">
      <c r="B27" s="14">
        <v>3</v>
      </c>
      <c r="C27" s="164">
        <v>52</v>
      </c>
      <c r="D27" s="164" t="s">
        <v>62</v>
      </c>
      <c r="E27" s="186" t="s">
        <v>13</v>
      </c>
      <c r="F27" s="186" t="s">
        <v>174</v>
      </c>
      <c r="G27" s="164" t="str">
        <f>"28.73"</f>
        <v>28.73</v>
      </c>
      <c r="H27" s="10"/>
      <c r="J27" s="14">
        <v>4</v>
      </c>
      <c r="K27" s="164">
        <v>68</v>
      </c>
      <c r="L27" s="164" t="s">
        <v>82</v>
      </c>
      <c r="M27" s="186" t="s">
        <v>25</v>
      </c>
      <c r="N27" s="186" t="s">
        <v>174</v>
      </c>
      <c r="O27" s="164" t="str">
        <f>"1:44.38"</f>
        <v>1:44.38</v>
      </c>
      <c r="P27" s="25"/>
      <c r="Q27" s="2"/>
      <c r="R27" s="14">
        <v>1</v>
      </c>
      <c r="S27" s="164">
        <v>63</v>
      </c>
      <c r="T27" s="164" t="s">
        <v>77</v>
      </c>
      <c r="U27" s="186" t="s">
        <v>38</v>
      </c>
      <c r="V27" s="186" t="s">
        <v>174</v>
      </c>
      <c r="W27" s="164" t="str">
        <f>"24:14.78"</f>
        <v>24:14.78</v>
      </c>
      <c r="Z27" s="36"/>
      <c r="AA27" s="3"/>
      <c r="AB27" s="24"/>
      <c r="AC27" s="4"/>
      <c r="AD27" s="2"/>
      <c r="AF27" s="13"/>
      <c r="AG27" s="2"/>
      <c r="AH27" s="33"/>
      <c r="AI27" s="33"/>
      <c r="AJ27" s="33"/>
      <c r="AK27" s="33"/>
      <c r="AL27" s="38"/>
      <c r="AM27" s="38"/>
      <c r="AN27" s="38"/>
      <c r="AO27" s="38"/>
      <c r="AP27" s="38"/>
    </row>
    <row r="28" spans="1:42" ht="14.25" customHeight="1" x14ac:dyDescent="0.2">
      <c r="B28" s="14">
        <v>4</v>
      </c>
      <c r="C28" s="164">
        <v>53</v>
      </c>
      <c r="D28" s="164" t="s">
        <v>63</v>
      </c>
      <c r="E28" s="186" t="s">
        <v>13</v>
      </c>
      <c r="F28" s="186" t="s">
        <v>174</v>
      </c>
      <c r="G28" s="164" t="str">
        <f>"29.18"</f>
        <v>29.18</v>
      </c>
      <c r="H28" s="10"/>
      <c r="J28" s="14">
        <v>5</v>
      </c>
      <c r="K28" s="164">
        <v>86</v>
      </c>
      <c r="L28" s="164" t="s">
        <v>103</v>
      </c>
      <c r="M28" s="186" t="s">
        <v>25</v>
      </c>
      <c r="N28" s="186" t="s">
        <v>174</v>
      </c>
      <c r="O28" s="164" t="str">
        <f>"1:45.41"</f>
        <v>1:45.41</v>
      </c>
      <c r="P28" s="25"/>
      <c r="Q28" s="2"/>
      <c r="R28" s="14">
        <v>2</v>
      </c>
      <c r="S28" s="164">
        <v>16</v>
      </c>
      <c r="T28" s="164" t="s">
        <v>29</v>
      </c>
      <c r="U28" s="186" t="s">
        <v>25</v>
      </c>
      <c r="V28" s="186" t="s">
        <v>174</v>
      </c>
      <c r="W28" s="164" t="str">
        <f>"24:15.23"</f>
        <v>24:15.23</v>
      </c>
      <c r="Z28" s="36"/>
      <c r="AA28" s="3"/>
      <c r="AB28" s="24"/>
      <c r="AC28" s="4"/>
      <c r="AD28" s="2"/>
      <c r="AF28" s="13"/>
      <c r="AG28" s="2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ht="14.25" customHeight="1" x14ac:dyDescent="0.2">
      <c r="B29" s="14">
        <v>5</v>
      </c>
      <c r="C29" s="164">
        <v>41</v>
      </c>
      <c r="D29" s="164" t="s">
        <v>50</v>
      </c>
      <c r="E29" s="186" t="s">
        <v>13</v>
      </c>
      <c r="F29" s="186" t="s">
        <v>174</v>
      </c>
      <c r="G29" s="164" t="str">
        <f>"30.30"</f>
        <v>30.30</v>
      </c>
      <c r="H29" s="10"/>
      <c r="J29" s="14">
        <v>6</v>
      </c>
      <c r="K29" s="164">
        <v>80</v>
      </c>
      <c r="L29" s="164" t="s">
        <v>96</v>
      </c>
      <c r="M29" s="186" t="s">
        <v>25</v>
      </c>
      <c r="N29" s="186" t="s">
        <v>174</v>
      </c>
      <c r="O29" s="164" t="str">
        <f>"1:48.62"</f>
        <v>1:48.62</v>
      </c>
      <c r="P29" s="13"/>
      <c r="Q29" s="2"/>
      <c r="R29" s="14">
        <v>3</v>
      </c>
      <c r="S29" s="164">
        <v>74</v>
      </c>
      <c r="T29" s="164" t="s">
        <v>88</v>
      </c>
      <c r="U29" s="186" t="s">
        <v>25</v>
      </c>
      <c r="V29" s="186" t="s">
        <v>174</v>
      </c>
      <c r="W29" s="164" t="str">
        <f>"25:26.14"</f>
        <v>25:26.14</v>
      </c>
      <c r="Z29" s="36"/>
      <c r="AA29" s="3"/>
      <c r="AB29" s="24"/>
      <c r="AC29" s="4"/>
      <c r="AD29" s="2"/>
      <c r="AF29" s="13"/>
      <c r="AG29" s="2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ht="14.25" customHeight="1" x14ac:dyDescent="0.2">
      <c r="B30" s="14">
        <v>6</v>
      </c>
      <c r="C30" s="164">
        <v>40</v>
      </c>
      <c r="D30" s="164" t="s">
        <v>49</v>
      </c>
      <c r="E30" s="186" t="s">
        <v>13</v>
      </c>
      <c r="F30" s="186" t="s">
        <v>174</v>
      </c>
      <c r="G30" s="164" t="str">
        <f>"30.49"</f>
        <v>30.49</v>
      </c>
      <c r="H30" s="10"/>
      <c r="J30" s="14">
        <v>7</v>
      </c>
      <c r="K30" s="164">
        <v>63</v>
      </c>
      <c r="L30" s="164" t="s">
        <v>77</v>
      </c>
      <c r="M30" s="186" t="s">
        <v>25</v>
      </c>
      <c r="N30" s="186" t="s">
        <v>174</v>
      </c>
      <c r="O30" s="164" t="str">
        <f>"1:50.36"</f>
        <v>1:50.36</v>
      </c>
      <c r="P30" s="13"/>
      <c r="Q30" s="2"/>
      <c r="R30" s="14">
        <v>4</v>
      </c>
      <c r="S30" s="164">
        <v>75</v>
      </c>
      <c r="T30" s="164" t="s">
        <v>89</v>
      </c>
      <c r="U30" s="186" t="s">
        <v>25</v>
      </c>
      <c r="V30" s="186" t="s">
        <v>174</v>
      </c>
      <c r="W30" s="164" t="str">
        <f>"25:26.69"</f>
        <v>25:26.69</v>
      </c>
      <c r="Z30" s="36"/>
      <c r="AA30" s="3"/>
      <c r="AB30" s="24"/>
      <c r="AC30" s="4"/>
      <c r="AD30" s="2"/>
      <c r="AF30" s="13"/>
      <c r="AG30" s="2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ht="14.25" customHeight="1" x14ac:dyDescent="0.2">
      <c r="B31" s="14">
        <v>7</v>
      </c>
      <c r="C31" s="164">
        <v>39</v>
      </c>
      <c r="D31" s="164" t="s">
        <v>48</v>
      </c>
      <c r="E31" s="186" t="s">
        <v>13</v>
      </c>
      <c r="F31" s="186" t="s">
        <v>174</v>
      </c>
      <c r="G31" s="164" t="str">
        <f>"31.06"</f>
        <v>31.06</v>
      </c>
      <c r="H31" s="10"/>
      <c r="J31" s="14"/>
      <c r="K31" s="164">
        <v>85</v>
      </c>
      <c r="L31" s="164" t="s">
        <v>102</v>
      </c>
      <c r="M31" s="186" t="s">
        <v>25</v>
      </c>
      <c r="N31" s="186" t="s">
        <v>174</v>
      </c>
      <c r="O31" s="164" t="str">
        <f>"DQ"</f>
        <v>DQ</v>
      </c>
      <c r="P31" s="13"/>
      <c r="Q31" s="2"/>
      <c r="R31" s="14">
        <v>5</v>
      </c>
      <c r="S31" s="164">
        <v>77</v>
      </c>
      <c r="T31" s="164" t="s">
        <v>92</v>
      </c>
      <c r="U31" s="186" t="s">
        <v>25</v>
      </c>
      <c r="V31" s="186" t="s">
        <v>93</v>
      </c>
      <c r="W31" s="164" t="str">
        <f>"25:26.72"</f>
        <v>25:26.72</v>
      </c>
      <c r="Z31" s="36"/>
      <c r="AA31" s="3"/>
      <c r="AB31" s="24"/>
      <c r="AC31" s="4"/>
      <c r="AD31" s="2"/>
      <c r="AF31" s="13"/>
      <c r="AG31" s="2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ht="14.25" customHeight="1" x14ac:dyDescent="0.2">
      <c r="B32" s="14">
        <v>8</v>
      </c>
      <c r="C32" s="164">
        <v>54</v>
      </c>
      <c r="D32" s="164" t="s">
        <v>64</v>
      </c>
      <c r="E32" s="186" t="s">
        <v>13</v>
      </c>
      <c r="F32" s="186" t="s">
        <v>174</v>
      </c>
      <c r="G32" s="164" t="str">
        <f>"31.21"</f>
        <v>31.21</v>
      </c>
      <c r="H32" s="10"/>
      <c r="J32" s="32"/>
      <c r="K32" s="32"/>
      <c r="L32" s="32"/>
      <c r="M32" s="32"/>
      <c r="N32" s="213" t="str">
        <f>"Rule 18.5a"</f>
        <v>Rule 18.5a</v>
      </c>
      <c r="O32" s="214"/>
      <c r="Q32" s="2"/>
      <c r="R32" s="14">
        <v>6</v>
      </c>
      <c r="S32" s="164">
        <v>61</v>
      </c>
      <c r="T32" s="164" t="s">
        <v>74</v>
      </c>
      <c r="U32" s="186" t="s">
        <v>38</v>
      </c>
      <c r="V32" s="186" t="s">
        <v>75</v>
      </c>
      <c r="W32" s="164" t="str">
        <f>"26:24.07"</f>
        <v>26:24.07</v>
      </c>
      <c r="AB32" s="31"/>
      <c r="AC32" s="31"/>
      <c r="AE32" s="31"/>
      <c r="AF32" s="31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2:42" ht="14.25" customHeight="1" x14ac:dyDescent="0.2">
      <c r="B33" s="31"/>
      <c r="E33" s="31"/>
      <c r="F33" s="31"/>
      <c r="G33" s="31"/>
      <c r="H33" s="31"/>
      <c r="J33" s="31"/>
      <c r="M33" s="31"/>
      <c r="N33" s="31"/>
      <c r="P33" s="13"/>
      <c r="R33" s="14">
        <v>7</v>
      </c>
      <c r="S33" s="164">
        <v>64</v>
      </c>
      <c r="T33" s="164" t="s">
        <v>78</v>
      </c>
      <c r="U33" s="186" t="s">
        <v>38</v>
      </c>
      <c r="V33" s="186" t="s">
        <v>174</v>
      </c>
      <c r="W33" s="164" t="str">
        <f>"28:14.63"</f>
        <v>28:14.63</v>
      </c>
      <c r="Y33" s="229"/>
      <c r="Z33" s="229"/>
      <c r="AB33" s="6"/>
      <c r="AC33" s="6"/>
      <c r="AD33" s="13"/>
      <c r="AF33" s="13"/>
      <c r="AG33" s="2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2:42" ht="14.25" customHeight="1" x14ac:dyDescent="0.2">
      <c r="B34" s="223">
        <v>0.59722222222222221</v>
      </c>
      <c r="C34" s="224"/>
      <c r="D34" s="32" t="s">
        <v>269</v>
      </c>
      <c r="E34" s="12"/>
      <c r="F34" s="12"/>
      <c r="G34" s="9" t="s">
        <v>169</v>
      </c>
      <c r="H34" s="10" t="s">
        <v>170</v>
      </c>
      <c r="J34" s="223">
        <v>0.63541666666666663</v>
      </c>
      <c r="K34" s="224"/>
      <c r="L34" s="32" t="s">
        <v>270</v>
      </c>
      <c r="M34" s="12"/>
      <c r="N34" s="12"/>
      <c r="O34" s="9" t="s">
        <v>169</v>
      </c>
      <c r="P34" s="25"/>
      <c r="R34" s="14">
        <v>8</v>
      </c>
      <c r="S34" s="164">
        <v>60</v>
      </c>
      <c r="T34" s="164" t="s">
        <v>73</v>
      </c>
      <c r="U34" s="186" t="s">
        <v>72</v>
      </c>
      <c r="V34" s="186" t="s">
        <v>174</v>
      </c>
      <c r="W34" s="164" t="str">
        <f>"28:24.52"</f>
        <v>28:24.52</v>
      </c>
      <c r="Z34" s="36"/>
      <c r="AB34" s="6"/>
      <c r="AD34" s="13"/>
      <c r="AF34" s="13"/>
      <c r="AG34" s="2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2:42" ht="14.25" customHeight="1" x14ac:dyDescent="0.2">
      <c r="B35" s="14">
        <v>1</v>
      </c>
      <c r="C35" s="164">
        <v>34</v>
      </c>
      <c r="D35" s="164" t="s">
        <v>43</v>
      </c>
      <c r="E35" s="186" t="s">
        <v>8</v>
      </c>
      <c r="F35" s="186" t="s">
        <v>174</v>
      </c>
      <c r="G35" s="164" t="str">
        <f>"31.10"</f>
        <v>31.10</v>
      </c>
      <c r="H35" s="186" t="s">
        <v>212</v>
      </c>
      <c r="J35" s="14">
        <v>1</v>
      </c>
      <c r="K35" s="164">
        <v>75</v>
      </c>
      <c r="L35" s="164" t="s">
        <v>89</v>
      </c>
      <c r="M35" s="186" t="s">
        <v>25</v>
      </c>
      <c r="N35" s="186" t="s">
        <v>174</v>
      </c>
      <c r="O35" s="164" t="str">
        <f>"1:56.66"</f>
        <v>1:56.66</v>
      </c>
      <c r="P35" s="13"/>
      <c r="S35" s="24"/>
      <c r="T35" s="4"/>
      <c r="W35" s="13"/>
      <c r="Z35" s="36"/>
      <c r="AB35" s="6"/>
      <c r="AD35" s="13"/>
      <c r="AF35" s="13"/>
      <c r="AG35" s="2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2:42" ht="14.25" customHeight="1" x14ac:dyDescent="0.2">
      <c r="B36" s="14">
        <v>2</v>
      </c>
      <c r="C36" s="164">
        <v>36</v>
      </c>
      <c r="D36" s="164" t="s">
        <v>45</v>
      </c>
      <c r="E36" s="186" t="s">
        <v>8</v>
      </c>
      <c r="F36" s="186" t="s">
        <v>174</v>
      </c>
      <c r="G36" s="164" t="str">
        <f>"31.63"</f>
        <v>31.63</v>
      </c>
      <c r="H36" s="10"/>
      <c r="J36" s="14">
        <v>2</v>
      </c>
      <c r="K36" s="164">
        <v>73</v>
      </c>
      <c r="L36" s="164" t="s">
        <v>87</v>
      </c>
      <c r="M36" s="186" t="s">
        <v>25</v>
      </c>
      <c r="N36" s="186" t="s">
        <v>24</v>
      </c>
      <c r="O36" s="164" t="str">
        <f>"1:58.23"</f>
        <v>1:58.23</v>
      </c>
      <c r="P36" s="13"/>
      <c r="S36" s="24"/>
      <c r="T36" s="4"/>
      <c r="U36" s="22"/>
      <c r="W36" s="13"/>
      <c r="Z36" s="36"/>
      <c r="AB36" s="6"/>
      <c r="AD36" s="13"/>
      <c r="AF36" s="13"/>
      <c r="AG36" s="2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2:42" ht="14.25" customHeight="1" x14ac:dyDescent="0.2">
      <c r="B37" s="14">
        <v>3</v>
      </c>
      <c r="C37" s="164">
        <v>43</v>
      </c>
      <c r="D37" s="164" t="s">
        <v>52</v>
      </c>
      <c r="E37" s="186" t="s">
        <v>13</v>
      </c>
      <c r="F37" s="186" t="s">
        <v>174</v>
      </c>
      <c r="G37" s="164" t="str">
        <f>"31.65"</f>
        <v>31.65</v>
      </c>
      <c r="H37" s="10"/>
      <c r="J37" s="14">
        <v>3</v>
      </c>
      <c r="K37" s="164">
        <v>70</v>
      </c>
      <c r="L37" s="164" t="s">
        <v>84</v>
      </c>
      <c r="M37" s="186" t="s">
        <v>25</v>
      </c>
      <c r="N37" s="186" t="s">
        <v>174</v>
      </c>
      <c r="O37" s="164" t="str">
        <f>"1:58.51"</f>
        <v>1:58.51</v>
      </c>
      <c r="P37" s="25"/>
      <c r="U37" s="21"/>
      <c r="V37" s="21"/>
      <c r="W37" s="2"/>
      <c r="Z37" s="36"/>
      <c r="AB37" s="22"/>
      <c r="AD37" s="13"/>
      <c r="AF37" s="13"/>
      <c r="AG37" s="2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2:42" ht="14.25" customHeight="1" x14ac:dyDescent="0.2">
      <c r="B38" s="14">
        <v>4</v>
      </c>
      <c r="C38" s="164">
        <v>55</v>
      </c>
      <c r="D38" s="164" t="s">
        <v>65</v>
      </c>
      <c r="E38" s="186" t="s">
        <v>13</v>
      </c>
      <c r="F38" s="186" t="s">
        <v>174</v>
      </c>
      <c r="G38" s="164" t="str">
        <f>"32.29"</f>
        <v>32.29</v>
      </c>
      <c r="H38" s="10"/>
      <c r="J38" s="14">
        <v>4</v>
      </c>
      <c r="K38" s="164">
        <v>77</v>
      </c>
      <c r="L38" s="164" t="s">
        <v>92</v>
      </c>
      <c r="M38" s="186" t="s">
        <v>25</v>
      </c>
      <c r="N38" s="186" t="s">
        <v>93</v>
      </c>
      <c r="O38" s="164" t="str">
        <f>"2:00.00"</f>
        <v>2:00.00</v>
      </c>
      <c r="P38" s="25"/>
      <c r="R38" s="39"/>
      <c r="S38" s="39"/>
      <c r="U38" s="6"/>
      <c r="V38" s="6"/>
      <c r="W38" s="13"/>
      <c r="Z38" s="36"/>
      <c r="AB38" s="6"/>
      <c r="AD38" s="13"/>
      <c r="AF38" s="13"/>
      <c r="AG38" s="2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2:42" ht="14.25" customHeight="1" x14ac:dyDescent="0.2">
      <c r="B39" s="14">
        <v>5</v>
      </c>
      <c r="C39" s="164">
        <v>46</v>
      </c>
      <c r="D39" s="164" t="s">
        <v>55</v>
      </c>
      <c r="E39" s="186" t="s">
        <v>13</v>
      </c>
      <c r="F39" s="186" t="s">
        <v>174</v>
      </c>
      <c r="G39" s="164" t="str">
        <f>"32.51"</f>
        <v>32.51</v>
      </c>
      <c r="H39" s="10"/>
      <c r="J39" s="14">
        <v>5</v>
      </c>
      <c r="K39" s="164">
        <v>55</v>
      </c>
      <c r="L39" s="164" t="s">
        <v>65</v>
      </c>
      <c r="M39" s="186" t="s">
        <v>13</v>
      </c>
      <c r="N39" s="186" t="s">
        <v>174</v>
      </c>
      <c r="O39" s="164" t="str">
        <f>"2:06.20"</f>
        <v>2:06.20</v>
      </c>
      <c r="P39" s="13"/>
      <c r="S39" s="36"/>
      <c r="U39" s="25"/>
      <c r="W39" s="13"/>
      <c r="Z39" s="36"/>
      <c r="AB39" s="6"/>
      <c r="AD39" s="13"/>
      <c r="AF39" s="13"/>
      <c r="AG39" s="2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2:42" ht="14.25" customHeight="1" x14ac:dyDescent="0.2">
      <c r="B40" s="14">
        <v>6</v>
      </c>
      <c r="C40" s="164">
        <v>47</v>
      </c>
      <c r="D40" s="164" t="s">
        <v>56</v>
      </c>
      <c r="E40" s="186" t="s">
        <v>13</v>
      </c>
      <c r="F40" s="186" t="s">
        <v>174</v>
      </c>
      <c r="G40" s="164" t="str">
        <f>"32.82"</f>
        <v>32.82</v>
      </c>
      <c r="H40" s="10"/>
      <c r="J40" s="14">
        <v>6</v>
      </c>
      <c r="K40" s="164">
        <v>43</v>
      </c>
      <c r="L40" s="164" t="s">
        <v>52</v>
      </c>
      <c r="M40" s="186" t="s">
        <v>13</v>
      </c>
      <c r="N40" s="186" t="s">
        <v>174</v>
      </c>
      <c r="O40" s="164" t="str">
        <f>"2:11.08"</f>
        <v>2:11.08</v>
      </c>
      <c r="P40" s="13"/>
      <c r="S40" s="36"/>
      <c r="U40" s="25"/>
      <c r="W40" s="13"/>
      <c r="Z40" s="36"/>
      <c r="AD40" s="13"/>
      <c r="AF40" s="13"/>
      <c r="AG40" s="2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2:42" ht="14.25" customHeight="1" x14ac:dyDescent="0.2">
      <c r="B41" s="14">
        <v>7</v>
      </c>
      <c r="C41" s="164">
        <v>59</v>
      </c>
      <c r="D41" s="164" t="s">
        <v>71</v>
      </c>
      <c r="E41" s="186" t="s">
        <v>72</v>
      </c>
      <c r="F41" s="186" t="s">
        <v>174</v>
      </c>
      <c r="G41" s="164" t="str">
        <f>"35.18"</f>
        <v>35.18</v>
      </c>
      <c r="H41" s="10"/>
      <c r="J41" s="14">
        <v>7</v>
      </c>
      <c r="K41" s="164">
        <v>60</v>
      </c>
      <c r="L41" s="164" t="s">
        <v>73</v>
      </c>
      <c r="M41" s="186" t="s">
        <v>72</v>
      </c>
      <c r="N41" s="186" t="s">
        <v>174</v>
      </c>
      <c r="O41" s="164" t="str">
        <f>"2:11.29"</f>
        <v>2:11.29</v>
      </c>
      <c r="P41" s="13"/>
      <c r="S41" s="36"/>
      <c r="W41" s="13"/>
      <c r="Z41" s="36"/>
      <c r="AB41" s="22"/>
      <c r="AD41" s="13"/>
      <c r="AF41" s="13"/>
      <c r="AG41" s="2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2:42" ht="14.25" customHeight="1" x14ac:dyDescent="0.2">
      <c r="B42" s="14">
        <v>8</v>
      </c>
      <c r="C42" s="164">
        <v>37</v>
      </c>
      <c r="D42" s="164" t="s">
        <v>46</v>
      </c>
      <c r="E42" s="186" t="s">
        <v>8</v>
      </c>
      <c r="F42" s="186" t="s">
        <v>174</v>
      </c>
      <c r="G42" s="164" t="str">
        <f>"35.96"</f>
        <v>35.96</v>
      </c>
      <c r="H42" s="10"/>
      <c r="J42" s="14">
        <v>8</v>
      </c>
      <c r="K42" s="164">
        <v>37</v>
      </c>
      <c r="L42" s="164" t="s">
        <v>46</v>
      </c>
      <c r="M42" s="186" t="s">
        <v>8</v>
      </c>
      <c r="N42" s="186" t="s">
        <v>174</v>
      </c>
      <c r="O42" s="164" t="str">
        <f>"2:28.04"</f>
        <v>2:28.04</v>
      </c>
      <c r="P42" s="13"/>
      <c r="S42" s="36"/>
      <c r="W42" s="13"/>
      <c r="AD42" s="2"/>
      <c r="AF42" s="2"/>
      <c r="AG42" s="2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2:42" ht="14.25" customHeight="1" x14ac:dyDescent="0.2">
      <c r="K43" s="36"/>
      <c r="M43" s="6"/>
      <c r="O43" s="13"/>
      <c r="S43" s="36"/>
      <c r="W43" s="13"/>
      <c r="Y43" s="229"/>
      <c r="Z43" s="229"/>
      <c r="AB43" s="6"/>
      <c r="AC43" s="6"/>
      <c r="AD43" s="13"/>
      <c r="AF43" s="13"/>
      <c r="AG43" s="2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2:42" ht="14.25" customHeight="1" x14ac:dyDescent="0.2">
      <c r="B44" s="223">
        <v>0.60416666666666663</v>
      </c>
      <c r="C44" s="224"/>
      <c r="D44" s="32" t="s">
        <v>271</v>
      </c>
      <c r="E44" s="12"/>
      <c r="F44" s="12"/>
      <c r="G44" s="9" t="s">
        <v>169</v>
      </c>
      <c r="H44" s="10" t="s">
        <v>170</v>
      </c>
      <c r="J44" s="223">
        <v>0.64236111111111105</v>
      </c>
      <c r="K44" s="224"/>
      <c r="L44" s="32" t="s">
        <v>272</v>
      </c>
      <c r="M44" s="12"/>
      <c r="N44" s="12"/>
      <c r="O44" s="9" t="s">
        <v>169</v>
      </c>
      <c r="S44" s="36"/>
      <c r="U44" s="6"/>
      <c r="V44" s="6"/>
      <c r="W44" s="13"/>
      <c r="Z44" s="36"/>
      <c r="AB44" s="6"/>
      <c r="AD44" s="13"/>
      <c r="AF44" s="13"/>
      <c r="AG44" s="2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2:42" ht="14.25" customHeight="1" x14ac:dyDescent="0.2">
      <c r="B45" s="14">
        <v>1</v>
      </c>
      <c r="C45" s="164">
        <v>16</v>
      </c>
      <c r="D45" s="164" t="s">
        <v>29</v>
      </c>
      <c r="E45" s="186" t="s">
        <v>25</v>
      </c>
      <c r="F45" s="186" t="s">
        <v>174</v>
      </c>
      <c r="G45" s="164" t="str">
        <f>"31.03"</f>
        <v>31.03</v>
      </c>
      <c r="H45" s="186" t="s">
        <v>273</v>
      </c>
      <c r="J45" s="14">
        <v>1</v>
      </c>
      <c r="K45" s="164">
        <v>16</v>
      </c>
      <c r="L45" s="164" t="s">
        <v>29</v>
      </c>
      <c r="M45" s="186" t="s">
        <v>25</v>
      </c>
      <c r="N45" s="186" t="s">
        <v>174</v>
      </c>
      <c r="O45" s="164" t="str">
        <f>"2:00.26"</f>
        <v>2:00.26</v>
      </c>
      <c r="S45" s="36"/>
      <c r="U45" s="6"/>
      <c r="V45" s="6"/>
      <c r="W45" s="13"/>
      <c r="Z45" s="36"/>
      <c r="AD45" s="13"/>
      <c r="AF45" s="13"/>
      <c r="AG45" s="2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2:42" ht="14.25" customHeight="1" x14ac:dyDescent="0.2">
      <c r="B46" s="14">
        <v>2</v>
      </c>
      <c r="C46" s="164">
        <v>6</v>
      </c>
      <c r="D46" s="164" t="s">
        <v>14</v>
      </c>
      <c r="E46" s="186" t="s">
        <v>13</v>
      </c>
      <c r="F46" s="186" t="s">
        <v>174</v>
      </c>
      <c r="G46" s="164" t="str">
        <f>"31.51"</f>
        <v>31.51</v>
      </c>
      <c r="H46" s="10"/>
      <c r="J46" s="14">
        <v>2</v>
      </c>
      <c r="K46" s="164">
        <v>6</v>
      </c>
      <c r="L46" s="164" t="s">
        <v>14</v>
      </c>
      <c r="M46" s="186" t="s">
        <v>13</v>
      </c>
      <c r="N46" s="186" t="s">
        <v>174</v>
      </c>
      <c r="O46" s="164" t="str">
        <f>"2:01.59"</f>
        <v>2:01.59</v>
      </c>
      <c r="S46" s="36"/>
      <c r="U46" s="6"/>
      <c r="V46" s="6"/>
      <c r="W46" s="13"/>
      <c r="Z46" s="36"/>
      <c r="AD46" s="13"/>
      <c r="AF46" s="13"/>
      <c r="AG46" s="2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2:42" ht="14.25" customHeight="1" x14ac:dyDescent="0.2">
      <c r="B47" s="14">
        <v>3</v>
      </c>
      <c r="C47" s="164">
        <v>18</v>
      </c>
      <c r="D47" s="164" t="s">
        <v>31</v>
      </c>
      <c r="E47" s="186" t="s">
        <v>25</v>
      </c>
      <c r="F47" s="186" t="s">
        <v>174</v>
      </c>
      <c r="G47" s="164" t="str">
        <f>"32.45"</f>
        <v>32.45</v>
      </c>
      <c r="H47" s="10"/>
      <c r="J47" s="14">
        <v>3</v>
      </c>
      <c r="K47" s="164">
        <v>14</v>
      </c>
      <c r="L47" s="164" t="s">
        <v>26</v>
      </c>
      <c r="M47" s="186" t="s">
        <v>25</v>
      </c>
      <c r="N47" s="186" t="s">
        <v>174</v>
      </c>
      <c r="O47" s="164" t="str">
        <f>"2:06.48"</f>
        <v>2:06.48</v>
      </c>
      <c r="S47" s="36"/>
      <c r="U47" s="6"/>
      <c r="W47" s="13"/>
      <c r="Z47" s="36"/>
      <c r="AB47" s="22"/>
      <c r="AD47" s="13"/>
      <c r="AF47" s="13"/>
      <c r="AG47" s="2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2:42" ht="14.25" customHeight="1" x14ac:dyDescent="0.2">
      <c r="B48" s="14">
        <v>4</v>
      </c>
      <c r="C48" s="164">
        <v>19</v>
      </c>
      <c r="D48" s="164" t="s">
        <v>32</v>
      </c>
      <c r="E48" s="186" t="s">
        <v>25</v>
      </c>
      <c r="F48" s="186" t="s">
        <v>174</v>
      </c>
      <c r="G48" s="164" t="str">
        <f>"34.79"</f>
        <v>34.79</v>
      </c>
      <c r="H48" s="10"/>
      <c r="J48" s="14">
        <v>4</v>
      </c>
      <c r="K48" s="164">
        <v>19</v>
      </c>
      <c r="L48" s="164" t="s">
        <v>32</v>
      </c>
      <c r="M48" s="186" t="s">
        <v>25</v>
      </c>
      <c r="N48" s="186" t="s">
        <v>174</v>
      </c>
      <c r="O48" s="164" t="str">
        <f>"2:12.69"</f>
        <v>2:12.69</v>
      </c>
      <c r="S48" s="36"/>
      <c r="V48" s="6"/>
      <c r="W48" s="13"/>
      <c r="Z48" s="36"/>
      <c r="AB48" s="6"/>
      <c r="AD48" s="13"/>
      <c r="AF48" s="13"/>
      <c r="AG48" s="2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2:42" ht="14.25" customHeight="1" x14ac:dyDescent="0.2">
      <c r="B49" s="14">
        <v>5</v>
      </c>
      <c r="C49" s="164">
        <v>9</v>
      </c>
      <c r="D49" s="164" t="s">
        <v>17</v>
      </c>
      <c r="E49" s="186" t="s">
        <v>13</v>
      </c>
      <c r="F49" s="186" t="s">
        <v>174</v>
      </c>
      <c r="G49" s="164" t="str">
        <f>"35.21"</f>
        <v>35.21</v>
      </c>
      <c r="H49" s="10"/>
      <c r="J49" s="14">
        <v>5</v>
      </c>
      <c r="K49" s="164">
        <v>23</v>
      </c>
      <c r="L49" s="164" t="s">
        <v>36</v>
      </c>
      <c r="M49" s="186" t="s">
        <v>25</v>
      </c>
      <c r="N49" s="186" t="s">
        <v>174</v>
      </c>
      <c r="O49" s="164" t="str">
        <f>"2:13.68"</f>
        <v>2:13.68</v>
      </c>
      <c r="S49" s="36"/>
      <c r="U49" s="6"/>
      <c r="W49" s="13"/>
      <c r="Z49" s="36"/>
      <c r="AB49" s="6"/>
      <c r="AD49" s="13"/>
      <c r="AF49" s="13"/>
      <c r="AG49" s="2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2:42" ht="14.25" customHeight="1" x14ac:dyDescent="0.2">
      <c r="B50" s="14">
        <v>6</v>
      </c>
      <c r="C50" s="164">
        <v>13</v>
      </c>
      <c r="D50" s="164" t="s">
        <v>23</v>
      </c>
      <c r="E50" s="186" t="s">
        <v>25</v>
      </c>
      <c r="F50" s="186" t="s">
        <v>24</v>
      </c>
      <c r="G50" s="164" t="str">
        <f>"35.73"</f>
        <v>35.73</v>
      </c>
      <c r="H50" s="10"/>
      <c r="J50" s="14">
        <v>6</v>
      </c>
      <c r="K50" s="164">
        <v>9</v>
      </c>
      <c r="L50" s="164" t="s">
        <v>17</v>
      </c>
      <c r="M50" s="186" t="s">
        <v>13</v>
      </c>
      <c r="N50" s="186" t="s">
        <v>174</v>
      </c>
      <c r="O50" s="164" t="str">
        <f>"2:19.14"</f>
        <v>2:19.14</v>
      </c>
      <c r="S50" s="36"/>
      <c r="U50" s="6"/>
      <c r="W50" s="13"/>
      <c r="Z50" s="36"/>
      <c r="AB50" s="22"/>
      <c r="AD50" s="13"/>
      <c r="AF50" s="13"/>
      <c r="AG50" s="2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2:42" ht="14.25" customHeight="1" x14ac:dyDescent="0.2">
      <c r="B51" s="14">
        <v>7</v>
      </c>
      <c r="C51" s="164">
        <v>7</v>
      </c>
      <c r="D51" s="164" t="s">
        <v>15</v>
      </c>
      <c r="E51" s="186" t="s">
        <v>13</v>
      </c>
      <c r="F51" s="186" t="s">
        <v>174</v>
      </c>
      <c r="G51" s="164" t="str">
        <f>"39.39"</f>
        <v>39.39</v>
      </c>
      <c r="H51" s="10"/>
      <c r="J51" s="14">
        <v>7</v>
      </c>
      <c r="K51" s="164">
        <v>7</v>
      </c>
      <c r="L51" s="164" t="s">
        <v>15</v>
      </c>
      <c r="M51" s="186" t="s">
        <v>13</v>
      </c>
      <c r="N51" s="186" t="s">
        <v>174</v>
      </c>
      <c r="O51" s="164" t="str">
        <f>"2:32.81"</f>
        <v>2:32.81</v>
      </c>
      <c r="S51" s="36"/>
      <c r="U51" s="6"/>
      <c r="W51" s="13"/>
      <c r="AB51" s="6"/>
      <c r="AD51" s="13"/>
      <c r="AF51" s="13"/>
      <c r="AG51" s="2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2:42" ht="14.25" customHeight="1" x14ac:dyDescent="0.2">
      <c r="B52" s="14">
        <v>8</v>
      </c>
      <c r="C52" s="164">
        <v>24</v>
      </c>
      <c r="D52" s="164" t="s">
        <v>37</v>
      </c>
      <c r="E52" s="186" t="s">
        <v>38</v>
      </c>
      <c r="F52" s="186" t="s">
        <v>174</v>
      </c>
      <c r="G52" s="164" t="s">
        <v>186</v>
      </c>
      <c r="H52" s="10"/>
      <c r="J52" s="14">
        <v>8</v>
      </c>
      <c r="K52" s="164">
        <v>4</v>
      </c>
      <c r="L52" s="164" t="s">
        <v>11</v>
      </c>
      <c r="M52" s="186" t="s">
        <v>8</v>
      </c>
      <c r="N52" s="186" t="s">
        <v>174</v>
      </c>
      <c r="O52" s="164" t="str">
        <f>"3:03.61"</f>
        <v>3:03.61</v>
      </c>
      <c r="S52" s="36"/>
      <c r="W52" s="13"/>
      <c r="Y52" s="36"/>
      <c r="Z52" s="36"/>
      <c r="AA52" s="36"/>
      <c r="AB52" s="36"/>
      <c r="AC52" s="36"/>
      <c r="AD52" s="36"/>
      <c r="AE52" s="31"/>
      <c r="AF52" s="31"/>
    </row>
    <row r="53" spans="2:42" ht="14.25" customHeight="1" x14ac:dyDescent="0.2">
      <c r="J53" s="31"/>
      <c r="M53" s="31"/>
      <c r="N53" s="31"/>
      <c r="P53" s="13"/>
      <c r="Q53" s="36"/>
      <c r="S53" s="36"/>
      <c r="U53" s="25"/>
      <c r="V53" s="6"/>
      <c r="W53" s="13"/>
      <c r="Y53" s="31"/>
      <c r="AB53" s="31"/>
      <c r="AC53" s="31"/>
      <c r="AE53" s="31"/>
      <c r="AF53" s="31"/>
    </row>
    <row r="54" spans="2:42" ht="14.25" customHeight="1" x14ac:dyDescent="0.2">
      <c r="B54" s="31"/>
      <c r="E54" s="31"/>
      <c r="F54" s="31"/>
      <c r="G54" s="31"/>
      <c r="H54" s="31"/>
      <c r="J54" s="31"/>
      <c r="K54" s="39"/>
      <c r="L54" s="39"/>
      <c r="M54" s="31"/>
      <c r="N54" s="6"/>
      <c r="O54" s="6"/>
      <c r="P54" s="13"/>
      <c r="Q54" s="36"/>
      <c r="R54" s="31"/>
      <c r="T54" s="2"/>
      <c r="V54" s="36"/>
      <c r="W54" s="36"/>
      <c r="X54" s="36"/>
      <c r="Y54" s="31"/>
      <c r="AB54" s="31"/>
      <c r="AC54" s="31"/>
      <c r="AE54" s="31"/>
      <c r="AF54" s="31"/>
    </row>
    <row r="55" spans="2:42" ht="14.25" customHeight="1" x14ac:dyDescent="0.2">
      <c r="B55" s="31"/>
      <c r="E55" s="31"/>
      <c r="F55" s="31"/>
      <c r="G55" s="31"/>
      <c r="H55" s="31"/>
      <c r="J55" s="13"/>
      <c r="K55" s="3"/>
      <c r="L55" s="36"/>
      <c r="M55" s="31"/>
      <c r="N55" s="25"/>
      <c r="O55" s="6"/>
      <c r="P55" s="13"/>
      <c r="Q55" s="36"/>
      <c r="R55" s="36"/>
      <c r="S55" s="36"/>
      <c r="T55" s="36"/>
      <c r="U55" s="36"/>
      <c r="V55" s="36"/>
      <c r="W55" s="36"/>
      <c r="X55" s="31"/>
      <c r="Y55" s="31"/>
      <c r="AB55" s="31"/>
      <c r="AC55" s="31"/>
      <c r="AE55" s="31"/>
      <c r="AF55" s="31"/>
    </row>
    <row r="56" spans="2:42" ht="14.25" customHeight="1" x14ac:dyDescent="0.2">
      <c r="B56" s="31"/>
      <c r="E56" s="31"/>
      <c r="F56" s="31"/>
      <c r="G56" s="31"/>
      <c r="H56" s="31"/>
      <c r="J56" s="13"/>
      <c r="K56" s="3"/>
      <c r="L56" s="36"/>
      <c r="M56" s="31"/>
      <c r="O56" s="2"/>
      <c r="P56" s="13"/>
      <c r="Q56" s="36"/>
      <c r="R56" s="36"/>
      <c r="S56" s="36"/>
      <c r="T56" s="36"/>
      <c r="U56" s="36"/>
      <c r="V56" s="36"/>
      <c r="W56" s="36"/>
      <c r="X56" s="31"/>
      <c r="Y56" s="31"/>
      <c r="AB56" s="31"/>
      <c r="AC56" s="31"/>
      <c r="AE56" s="31"/>
      <c r="AF56" s="31"/>
    </row>
    <row r="57" spans="2:42" ht="14.25" customHeight="1" x14ac:dyDescent="0.2">
      <c r="B57" s="31"/>
      <c r="E57" s="31"/>
      <c r="F57" s="31"/>
      <c r="G57" s="31"/>
      <c r="H57" s="31"/>
      <c r="J57" s="13"/>
      <c r="K57" s="3"/>
      <c r="L57" s="36"/>
      <c r="M57" s="31"/>
      <c r="N57" s="6"/>
      <c r="O57" s="6"/>
      <c r="P57" s="13"/>
      <c r="Q57" s="36"/>
      <c r="R57" s="36"/>
      <c r="S57" s="36"/>
      <c r="T57" s="36"/>
      <c r="U57" s="36"/>
      <c r="V57" s="36"/>
      <c r="W57" s="36"/>
      <c r="X57" s="31"/>
      <c r="Y57" s="31"/>
      <c r="AB57" s="31"/>
      <c r="AC57" s="31"/>
      <c r="AE57" s="31"/>
      <c r="AF57" s="31"/>
    </row>
    <row r="58" spans="2:42" ht="14.25" customHeight="1" x14ac:dyDescent="0.2">
      <c r="B58" s="31"/>
      <c r="E58" s="31"/>
      <c r="F58" s="31"/>
      <c r="G58" s="31"/>
      <c r="H58" s="31"/>
      <c r="J58" s="13"/>
      <c r="K58" s="3"/>
      <c r="L58" s="36"/>
      <c r="M58" s="36"/>
      <c r="N58" s="25"/>
      <c r="O58" s="2"/>
      <c r="P58" s="13"/>
      <c r="Q58" s="36"/>
      <c r="R58" s="36"/>
      <c r="S58" s="36"/>
      <c r="T58" s="36"/>
      <c r="U58" s="36"/>
      <c r="V58" s="36"/>
      <c r="W58" s="36"/>
      <c r="X58" s="31"/>
      <c r="Y58" s="31"/>
      <c r="AB58" s="31"/>
      <c r="AC58" s="31"/>
      <c r="AE58" s="31"/>
      <c r="AF58" s="31"/>
    </row>
    <row r="59" spans="2:42" ht="14.25" customHeight="1" x14ac:dyDescent="0.2">
      <c r="B59" s="31"/>
      <c r="E59" s="31"/>
      <c r="F59" s="31"/>
      <c r="G59" s="31"/>
      <c r="H59" s="31"/>
      <c r="J59" s="13"/>
      <c r="K59" s="3"/>
      <c r="L59" s="36"/>
      <c r="M59" s="31"/>
      <c r="O59" s="6"/>
      <c r="P59" s="13"/>
      <c r="Q59" s="36"/>
      <c r="R59" s="36"/>
      <c r="S59" s="36"/>
      <c r="T59" s="36"/>
      <c r="U59" s="36"/>
      <c r="V59" s="36"/>
      <c r="W59" s="36"/>
      <c r="X59" s="31"/>
      <c r="Y59" s="31"/>
      <c r="AB59" s="31"/>
      <c r="AC59" s="31"/>
      <c r="AE59" s="31"/>
      <c r="AF59" s="31"/>
    </row>
    <row r="60" spans="2:42" ht="14.25" customHeight="1" x14ac:dyDescent="0.2">
      <c r="B60" s="31"/>
      <c r="E60" s="31"/>
      <c r="F60" s="31"/>
      <c r="G60" s="31"/>
      <c r="H60" s="31"/>
      <c r="J60" s="13"/>
      <c r="K60" s="3"/>
      <c r="L60" s="36"/>
      <c r="M60" s="31"/>
      <c r="O60" s="2"/>
      <c r="P60" s="13"/>
      <c r="Q60" s="36"/>
      <c r="R60" s="36"/>
      <c r="S60" s="36"/>
      <c r="T60" s="36"/>
      <c r="U60" s="36"/>
      <c r="V60" s="36"/>
      <c r="W60" s="36"/>
      <c r="X60" s="31"/>
      <c r="Y60" s="31"/>
      <c r="AB60" s="31"/>
      <c r="AC60" s="31"/>
      <c r="AE60" s="31"/>
      <c r="AF60" s="31"/>
    </row>
    <row r="61" spans="2:42" ht="14.25" customHeight="1" x14ac:dyDescent="0.2">
      <c r="B61" s="31"/>
      <c r="E61" s="31"/>
      <c r="F61" s="31"/>
      <c r="G61" s="31"/>
      <c r="H61" s="31"/>
      <c r="J61" s="13"/>
      <c r="K61" s="3"/>
      <c r="L61" s="36"/>
      <c r="M61" s="31"/>
      <c r="O61" s="6"/>
      <c r="P61" s="13"/>
      <c r="Q61" s="36"/>
      <c r="R61" s="36"/>
      <c r="S61" s="36"/>
      <c r="T61" s="36"/>
      <c r="U61" s="36"/>
      <c r="V61" s="36"/>
      <c r="W61" s="36"/>
      <c r="X61" s="31"/>
      <c r="Y61" s="31"/>
      <c r="AB61" s="31"/>
      <c r="AC61" s="31"/>
      <c r="AE61" s="31"/>
      <c r="AF61" s="31"/>
    </row>
    <row r="62" spans="2:42" ht="14.25" customHeight="1" x14ac:dyDescent="0.2">
      <c r="B62" s="31"/>
      <c r="E62" s="31"/>
      <c r="F62" s="31"/>
      <c r="G62" s="31"/>
      <c r="H62" s="31"/>
      <c r="J62" s="13"/>
      <c r="K62" s="3"/>
      <c r="L62" s="36"/>
      <c r="M62" s="31"/>
      <c r="O62" s="6"/>
      <c r="P62" s="13"/>
      <c r="R62" s="36"/>
      <c r="S62" s="36"/>
      <c r="T62" s="36"/>
      <c r="U62" s="36"/>
      <c r="V62" s="36"/>
      <c r="W62" s="36"/>
      <c r="X62" s="31"/>
      <c r="Y62" s="36"/>
      <c r="Z62" s="36"/>
      <c r="AA62" s="36"/>
      <c r="AB62" s="36"/>
      <c r="AC62" s="36"/>
      <c r="AD62" s="36"/>
      <c r="AE62" s="31"/>
      <c r="AF62" s="31"/>
    </row>
    <row r="63" spans="2:42" ht="14.25" customHeight="1" x14ac:dyDescent="0.2">
      <c r="C63" s="36"/>
      <c r="E63" s="22"/>
      <c r="F63" s="22"/>
      <c r="G63" s="13"/>
      <c r="K63" s="36"/>
      <c r="O63" s="13"/>
      <c r="R63" s="36"/>
      <c r="S63" s="36"/>
      <c r="T63" s="36"/>
      <c r="U63" s="36"/>
      <c r="V63" s="36"/>
      <c r="W63" s="36"/>
      <c r="X63" s="31"/>
      <c r="Y63" s="36"/>
      <c r="Z63" s="36"/>
      <c r="AA63" s="36"/>
      <c r="AB63" s="36"/>
      <c r="AC63" s="36"/>
      <c r="AD63" s="36"/>
      <c r="AE63" s="31"/>
      <c r="AF63" s="31"/>
    </row>
    <row r="64" spans="2:42" ht="14.25" customHeight="1" x14ac:dyDescent="0.2">
      <c r="B64" s="39"/>
      <c r="C64" s="39"/>
      <c r="E64" s="6"/>
      <c r="F64" s="6"/>
      <c r="G64" s="13"/>
      <c r="J64" s="31"/>
      <c r="M64" s="31"/>
      <c r="N64" s="31"/>
      <c r="P64" s="13"/>
      <c r="R64" s="22"/>
      <c r="S64" s="22"/>
      <c r="T64" s="13"/>
      <c r="V64" s="36"/>
      <c r="W64" s="36"/>
      <c r="X64" s="36"/>
      <c r="Y64" s="31"/>
      <c r="AA64" s="3"/>
      <c r="AB64" s="24"/>
      <c r="AC64" s="4"/>
      <c r="AD64" s="2"/>
      <c r="AF64" s="13"/>
      <c r="AG64" s="2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2:42" ht="14.25" customHeight="1" x14ac:dyDescent="0.2">
      <c r="C65" s="36"/>
      <c r="E65" s="25"/>
      <c r="F65" s="6"/>
      <c r="G65" s="13"/>
      <c r="J65" s="39"/>
      <c r="K65" s="39"/>
      <c r="M65" s="6"/>
      <c r="N65" s="6"/>
      <c r="O65" s="13"/>
      <c r="P65" s="25"/>
      <c r="Q65" s="13"/>
      <c r="R65" s="6"/>
      <c r="S65" s="6"/>
      <c r="T65" s="13"/>
      <c r="V65" s="36"/>
      <c r="W65" s="36"/>
      <c r="X65" s="36"/>
      <c r="Y65" s="31"/>
      <c r="AA65" s="3"/>
      <c r="AB65" s="24"/>
      <c r="AC65" s="4"/>
      <c r="AD65" s="2"/>
      <c r="AF65" s="13"/>
      <c r="AG65" s="2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ht="14.25" customHeight="1" x14ac:dyDescent="0.2">
      <c r="C66" s="36"/>
      <c r="G66" s="13"/>
      <c r="K66" s="36"/>
      <c r="O66" s="25"/>
      <c r="P66" s="13"/>
      <c r="Q66" s="13"/>
      <c r="S66" s="36"/>
      <c r="U66" s="6"/>
      <c r="W66" s="25"/>
      <c r="X66" s="31"/>
      <c r="Y66" s="31"/>
      <c r="AA66" s="3"/>
      <c r="AB66" s="24"/>
      <c r="AC66" s="4"/>
      <c r="AD66" s="2"/>
      <c r="AF66" s="13"/>
      <c r="AG66" s="2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2:42" ht="14.25" customHeight="1" x14ac:dyDescent="0.2">
      <c r="C67" s="36"/>
      <c r="E67" s="6"/>
      <c r="F67" s="6"/>
      <c r="G67" s="13"/>
      <c r="K67" s="36"/>
      <c r="M67" s="25"/>
      <c r="N67" s="6"/>
      <c r="O67" s="13"/>
      <c r="P67" s="13"/>
      <c r="Q67" s="13"/>
      <c r="S67" s="36"/>
      <c r="U67" s="6"/>
      <c r="W67" s="13"/>
      <c r="X67" s="31"/>
      <c r="Y67" s="31"/>
      <c r="AA67" s="3"/>
      <c r="AB67" s="24"/>
      <c r="AC67" s="4"/>
      <c r="AD67" s="5"/>
      <c r="AF67" s="13"/>
      <c r="AG67" s="2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2:42" ht="14.25" customHeight="1" x14ac:dyDescent="0.2">
      <c r="C68" s="36"/>
      <c r="D68" s="36"/>
      <c r="E68" s="25"/>
      <c r="G68" s="13"/>
      <c r="K68" s="36"/>
      <c r="M68" s="6"/>
      <c r="O68" s="13"/>
      <c r="P68" s="25"/>
      <c r="Q68" s="13"/>
      <c r="S68" s="36"/>
      <c r="W68" s="13"/>
      <c r="X68" s="31"/>
      <c r="AA68" s="3"/>
      <c r="AB68" s="24"/>
      <c r="AC68" s="4"/>
      <c r="AD68" s="2"/>
      <c r="AF68" s="13"/>
      <c r="AG68" s="2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2:42" ht="14.25" customHeight="1" x14ac:dyDescent="0.2">
      <c r="C69" s="36"/>
      <c r="F69" s="6"/>
      <c r="G69" s="13"/>
      <c r="K69" s="36"/>
      <c r="N69" s="6"/>
      <c r="O69" s="25"/>
      <c r="P69" s="25"/>
      <c r="Q69" s="13"/>
      <c r="S69" s="36"/>
      <c r="U69" s="6"/>
      <c r="W69" s="25"/>
      <c r="X69" s="31"/>
      <c r="AA69" s="3"/>
      <c r="AB69" s="24"/>
      <c r="AC69" s="4"/>
      <c r="AD69" s="2"/>
      <c r="AF69" s="13"/>
      <c r="AG69" s="2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2:42" ht="14.25" customHeight="1" x14ac:dyDescent="0.2">
      <c r="C70" s="36"/>
      <c r="G70" s="13"/>
      <c r="K70" s="36"/>
      <c r="M70" s="6"/>
      <c r="N70" s="6"/>
      <c r="O70" s="25"/>
      <c r="P70" s="13"/>
      <c r="Q70" s="13"/>
      <c r="S70" s="36"/>
      <c r="U70" s="6"/>
      <c r="W70" s="25"/>
      <c r="X70" s="31"/>
      <c r="AA70" s="3"/>
      <c r="AB70" s="24"/>
      <c r="AC70" s="4"/>
      <c r="AD70" s="2"/>
      <c r="AF70" s="13"/>
      <c r="AG70" s="2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2:42" ht="14.25" customHeight="1" x14ac:dyDescent="0.2">
      <c r="C71" s="36"/>
      <c r="F71" s="6"/>
      <c r="G71" s="13"/>
      <c r="K71" s="36"/>
      <c r="M71" s="6"/>
      <c r="N71" s="6"/>
      <c r="O71" s="13"/>
      <c r="P71" s="13"/>
      <c r="Q71" s="13"/>
      <c r="S71" s="36"/>
      <c r="U71" s="25"/>
      <c r="V71" s="6"/>
      <c r="W71" s="13"/>
      <c r="X71" s="31"/>
      <c r="AA71" s="3"/>
      <c r="AB71" s="24"/>
      <c r="AC71" s="4"/>
      <c r="AD71" s="2"/>
      <c r="AF71" s="13"/>
      <c r="AG71" s="2"/>
      <c r="AH71" s="2"/>
      <c r="AI71" s="2"/>
      <c r="AJ71" s="2"/>
      <c r="AK71" s="2"/>
      <c r="AL71" s="2"/>
      <c r="AM71" s="2"/>
    </row>
    <row r="72" spans="2:42" ht="14.25" customHeight="1" x14ac:dyDescent="0.2">
      <c r="C72" s="36"/>
      <c r="F72" s="6"/>
      <c r="G72" s="13"/>
      <c r="K72" s="36"/>
      <c r="M72" s="25"/>
      <c r="N72" s="6"/>
      <c r="O72" s="13"/>
      <c r="P72" s="13"/>
      <c r="Q72" s="13"/>
      <c r="S72" s="36"/>
      <c r="U72" s="22"/>
      <c r="W72" s="13"/>
      <c r="X72" s="31"/>
      <c r="AB72" s="31"/>
      <c r="AC72" s="6"/>
      <c r="AD72" s="5"/>
      <c r="AF72" s="2"/>
      <c r="AG72" s="2"/>
      <c r="AH72" s="2"/>
      <c r="AI72" s="2"/>
      <c r="AJ72" s="2"/>
      <c r="AK72" s="2"/>
      <c r="AL72" s="2"/>
      <c r="AM72" s="2"/>
    </row>
    <row r="73" spans="2:42" ht="14.25" customHeight="1" x14ac:dyDescent="0.2">
      <c r="C73" s="36"/>
      <c r="E73" s="6"/>
      <c r="G73" s="13"/>
      <c r="K73" s="36"/>
      <c r="M73" s="6"/>
      <c r="N73" s="6"/>
      <c r="O73" s="13"/>
      <c r="Q73" s="13"/>
      <c r="S73" s="36"/>
      <c r="U73" s="25"/>
      <c r="V73" s="6"/>
      <c r="W73" s="13"/>
      <c r="X73" s="31"/>
      <c r="AB73" s="31"/>
      <c r="AC73" s="6"/>
      <c r="AD73" s="5"/>
      <c r="AF73" s="2"/>
      <c r="AG73" s="2"/>
      <c r="AH73" s="2"/>
      <c r="AI73" s="2"/>
      <c r="AJ73" s="2"/>
      <c r="AK73" s="2"/>
      <c r="AL73" s="2"/>
      <c r="AM73" s="2"/>
    </row>
    <row r="74" spans="2:42" ht="14.25" customHeight="1" x14ac:dyDescent="0.2">
      <c r="C74" s="36"/>
      <c r="E74" s="6"/>
      <c r="G74" s="13"/>
      <c r="J74" s="31"/>
      <c r="P74" s="13"/>
      <c r="R74" s="31"/>
      <c r="U74" s="31"/>
      <c r="V74" s="31"/>
      <c r="X74" s="31"/>
      <c r="AB74" s="31"/>
      <c r="AD74" s="2"/>
      <c r="AF74" s="2"/>
      <c r="AG74" s="2"/>
      <c r="AH74" s="2"/>
      <c r="AI74" s="2"/>
      <c r="AJ74" s="2"/>
      <c r="AK74" s="2"/>
      <c r="AL74" s="2"/>
      <c r="AM74" s="2"/>
    </row>
    <row r="75" spans="2:42" ht="14.25" customHeight="1" x14ac:dyDescent="0.2">
      <c r="C75" s="36"/>
      <c r="G75" s="13"/>
      <c r="J75" s="39"/>
      <c r="K75" s="39"/>
      <c r="M75" s="6"/>
      <c r="N75" s="6"/>
      <c r="O75" s="13"/>
      <c r="P75" s="25"/>
      <c r="Q75" s="13"/>
      <c r="R75" s="39"/>
      <c r="S75" s="39"/>
      <c r="U75" s="6"/>
      <c r="V75" s="6"/>
      <c r="W75" s="13"/>
      <c r="X75" s="31"/>
      <c r="AB75" s="31"/>
      <c r="AD75" s="2"/>
      <c r="AF75" s="2"/>
      <c r="AG75" s="2"/>
      <c r="AH75" s="2"/>
      <c r="AI75" s="2"/>
      <c r="AJ75" s="2"/>
      <c r="AK75" s="2"/>
      <c r="AL75" s="2"/>
      <c r="AM75" s="2"/>
    </row>
    <row r="76" spans="2:42" ht="14.25" customHeight="1" x14ac:dyDescent="0.2">
      <c r="C76" s="36"/>
      <c r="E76" s="6"/>
      <c r="G76" s="13"/>
      <c r="K76" s="36"/>
      <c r="L76" s="36"/>
      <c r="M76" s="25"/>
      <c r="O76" s="25"/>
      <c r="P76" s="13"/>
      <c r="Q76" s="13"/>
      <c r="S76" s="36"/>
      <c r="V76" s="6"/>
      <c r="W76" s="25"/>
      <c r="X76" s="31"/>
      <c r="AB76" s="31"/>
      <c r="AD76" s="2"/>
      <c r="AF76" s="2"/>
      <c r="AG76" s="2"/>
      <c r="AH76" s="2"/>
      <c r="AI76" s="2"/>
      <c r="AJ76" s="2"/>
      <c r="AK76" s="2"/>
      <c r="AL76" s="2"/>
      <c r="AM76" s="2"/>
    </row>
    <row r="77" spans="2:42" ht="14.25" customHeight="1" x14ac:dyDescent="0.2">
      <c r="C77" s="36"/>
      <c r="E77" s="6"/>
      <c r="G77" s="13"/>
      <c r="K77" s="36"/>
      <c r="N77" s="6"/>
      <c r="O77" s="13"/>
      <c r="P77" s="13"/>
      <c r="Q77" s="13"/>
      <c r="S77" s="36"/>
      <c r="U77" s="25"/>
      <c r="V77" s="6"/>
      <c r="W77" s="13"/>
      <c r="X77" s="31"/>
      <c r="AB77" s="31"/>
      <c r="AD77" s="2"/>
      <c r="AF77" s="2"/>
      <c r="AG77" s="2"/>
      <c r="AH77" s="2"/>
      <c r="AI77" s="2"/>
      <c r="AJ77" s="2"/>
      <c r="AK77" s="2"/>
      <c r="AL77" s="2"/>
      <c r="AM77" s="2"/>
    </row>
    <row r="78" spans="2:42" ht="14.25" customHeight="1" x14ac:dyDescent="0.2">
      <c r="B78" s="31"/>
      <c r="E78" s="31"/>
      <c r="F78" s="31"/>
      <c r="G78" s="31"/>
      <c r="H78" s="31"/>
      <c r="K78" s="36"/>
      <c r="M78" s="6"/>
      <c r="O78" s="13"/>
      <c r="P78" s="25"/>
      <c r="Q78" s="13"/>
      <c r="S78" s="36"/>
      <c r="U78" s="6"/>
      <c r="W78" s="13"/>
      <c r="X78" s="31"/>
      <c r="AB78" s="31"/>
      <c r="AD78" s="2"/>
      <c r="AF78" s="2"/>
      <c r="AG78" s="2"/>
      <c r="AH78" s="2"/>
      <c r="AI78" s="2"/>
      <c r="AJ78" s="2"/>
      <c r="AK78" s="2"/>
      <c r="AL78" s="2"/>
      <c r="AM78" s="2"/>
    </row>
    <row r="79" spans="2:42" ht="14.25" customHeight="1" x14ac:dyDescent="0.2">
      <c r="B79" s="39"/>
      <c r="C79" s="39"/>
      <c r="E79" s="6"/>
      <c r="F79" s="6"/>
      <c r="G79" s="13"/>
      <c r="K79" s="36"/>
      <c r="M79" s="25"/>
      <c r="N79" s="6"/>
      <c r="O79" s="25"/>
      <c r="P79" s="25"/>
      <c r="Q79" s="13"/>
      <c r="S79" s="36"/>
      <c r="U79" s="25"/>
      <c r="V79" s="6"/>
      <c r="W79" s="25"/>
      <c r="X79" s="31"/>
      <c r="AB79" s="31"/>
      <c r="AD79" s="2"/>
      <c r="AF79" s="2"/>
      <c r="AG79" s="2"/>
      <c r="AH79" s="2"/>
      <c r="AI79" s="2"/>
      <c r="AJ79" s="2"/>
      <c r="AK79" s="2"/>
      <c r="AL79" s="2"/>
      <c r="AM79" s="2"/>
    </row>
    <row r="80" spans="2:42" ht="14.25" customHeight="1" x14ac:dyDescent="0.2">
      <c r="C80" s="36"/>
      <c r="G80" s="13"/>
      <c r="K80" s="36"/>
      <c r="M80" s="6"/>
      <c r="O80" s="25"/>
      <c r="P80" s="13"/>
      <c r="Q80" s="13"/>
      <c r="S80" s="36"/>
      <c r="U80" s="6"/>
      <c r="V80" s="6"/>
      <c r="W80" s="25"/>
      <c r="X80" s="31"/>
      <c r="AB80" s="31"/>
      <c r="AD80" s="2"/>
      <c r="AF80" s="2"/>
      <c r="AG80" s="2"/>
      <c r="AH80" s="2"/>
      <c r="AI80" s="2"/>
      <c r="AJ80" s="2"/>
      <c r="AK80" s="2"/>
      <c r="AL80" s="2"/>
      <c r="AM80" s="2"/>
    </row>
    <row r="81" spans="2:39" ht="14.25" customHeight="1" x14ac:dyDescent="0.2">
      <c r="C81" s="36"/>
      <c r="E81" s="22"/>
      <c r="F81" s="6"/>
      <c r="G81" s="13"/>
      <c r="M81" s="6"/>
      <c r="N81" s="6"/>
      <c r="O81" s="13"/>
      <c r="P81" s="13"/>
      <c r="Q81" s="13"/>
      <c r="S81" s="36"/>
      <c r="U81" s="6"/>
      <c r="W81" s="13"/>
      <c r="X81" s="31"/>
      <c r="AB81" s="31"/>
      <c r="AC81" s="6"/>
      <c r="AD81" s="5"/>
      <c r="AF81" s="2"/>
      <c r="AG81" s="2"/>
      <c r="AH81" s="2"/>
      <c r="AI81" s="6"/>
      <c r="AJ81" s="2"/>
      <c r="AK81" s="2"/>
      <c r="AL81" s="2"/>
      <c r="AM81" s="2"/>
    </row>
    <row r="82" spans="2:39" ht="14.25" customHeight="1" x14ac:dyDescent="0.2">
      <c r="C82" s="36"/>
      <c r="E82" s="22"/>
      <c r="F82" s="6"/>
      <c r="G82" s="13"/>
      <c r="K82" s="36"/>
      <c r="M82" s="25"/>
      <c r="N82" s="6"/>
      <c r="O82" s="13"/>
      <c r="P82" s="13"/>
      <c r="Q82" s="13"/>
      <c r="S82" s="36"/>
      <c r="U82" s="6"/>
      <c r="W82" s="13"/>
      <c r="X82" s="31"/>
      <c r="AB82" s="31"/>
      <c r="AC82" s="6"/>
      <c r="AD82" s="5"/>
      <c r="AF82" s="2"/>
      <c r="AG82" s="2"/>
      <c r="AH82" s="2"/>
      <c r="AI82" s="2"/>
      <c r="AJ82" s="2"/>
      <c r="AK82" s="2"/>
      <c r="AL82" s="2"/>
      <c r="AM82" s="2"/>
    </row>
    <row r="83" spans="2:39" ht="14.25" customHeight="1" x14ac:dyDescent="0.2">
      <c r="C83" s="36"/>
      <c r="E83" s="6"/>
      <c r="G83" s="13"/>
      <c r="K83" s="36"/>
      <c r="N83" s="6"/>
      <c r="O83" s="13"/>
      <c r="Q83" s="13"/>
      <c r="S83" s="36"/>
      <c r="W83" s="13"/>
      <c r="X83" s="31"/>
      <c r="AB83" s="31"/>
      <c r="AD83" s="2"/>
      <c r="AF83" s="2"/>
      <c r="AG83" s="2"/>
      <c r="AH83" s="2"/>
      <c r="AI83" s="2"/>
      <c r="AJ83" s="2"/>
      <c r="AK83" s="2"/>
      <c r="AL83" s="2"/>
      <c r="AM83" s="2"/>
    </row>
    <row r="84" spans="2:39" ht="14.25" customHeight="1" x14ac:dyDescent="0.2">
      <c r="C84" s="36"/>
      <c r="G84" s="13"/>
      <c r="J84" s="31"/>
      <c r="M84" s="31"/>
      <c r="N84" s="31"/>
      <c r="P84" s="13"/>
      <c r="Q84" s="13"/>
      <c r="R84" s="31"/>
      <c r="U84" s="31"/>
      <c r="V84" s="31"/>
      <c r="X84" s="31"/>
      <c r="AB84" s="31"/>
      <c r="AC84" s="6"/>
      <c r="AD84" s="23"/>
      <c r="AF84" s="2"/>
      <c r="AG84" s="2"/>
      <c r="AH84" s="2"/>
      <c r="AI84" s="2"/>
      <c r="AJ84" s="2"/>
      <c r="AK84" s="2"/>
      <c r="AL84" s="2"/>
      <c r="AM84" s="2"/>
    </row>
    <row r="85" spans="2:39" ht="14.25" customHeight="1" x14ac:dyDescent="0.2">
      <c r="C85" s="36"/>
      <c r="G85" s="13"/>
      <c r="J85" s="39"/>
      <c r="K85" s="39"/>
      <c r="M85" s="6"/>
      <c r="N85" s="6"/>
      <c r="O85" s="13"/>
      <c r="P85" s="25"/>
      <c r="Q85" s="13"/>
      <c r="R85" s="39"/>
      <c r="S85" s="39"/>
      <c r="U85" s="6"/>
      <c r="V85" s="6"/>
      <c r="W85" s="13"/>
      <c r="X85" s="31"/>
      <c r="AB85" s="31"/>
      <c r="AD85" s="5"/>
      <c r="AF85" s="2"/>
      <c r="AG85" s="2"/>
      <c r="AH85" s="2"/>
      <c r="AI85" s="2"/>
      <c r="AJ85" s="2"/>
      <c r="AK85" s="2"/>
      <c r="AL85" s="2"/>
      <c r="AM85" s="2"/>
    </row>
    <row r="86" spans="2:39" ht="14.25" customHeight="1" x14ac:dyDescent="0.2">
      <c r="C86" s="36"/>
      <c r="G86" s="13"/>
      <c r="K86" s="36"/>
      <c r="O86" s="25"/>
      <c r="P86" s="13"/>
      <c r="Q86" s="13"/>
      <c r="S86" s="36"/>
      <c r="W86" s="25"/>
      <c r="X86" s="31"/>
      <c r="AB86" s="31"/>
      <c r="AD86" s="2"/>
      <c r="AF86" s="2"/>
      <c r="AG86" s="2"/>
      <c r="AH86" s="2"/>
      <c r="AI86" s="2"/>
      <c r="AJ86" s="2"/>
      <c r="AK86" s="2"/>
      <c r="AL86" s="2"/>
      <c r="AM86" s="2"/>
    </row>
    <row r="87" spans="2:39" ht="14.25" customHeight="1" x14ac:dyDescent="0.2">
      <c r="C87" s="36"/>
      <c r="G87" s="13"/>
      <c r="K87" s="36"/>
      <c r="M87" s="6"/>
      <c r="O87" s="13"/>
      <c r="P87" s="13"/>
      <c r="Q87" s="13"/>
      <c r="S87" s="36"/>
      <c r="U87" s="25"/>
      <c r="V87" s="6"/>
      <c r="W87" s="13"/>
      <c r="X87" s="31"/>
      <c r="AB87" s="31"/>
      <c r="AC87" s="6"/>
      <c r="AD87" s="2"/>
      <c r="AF87" s="2"/>
      <c r="AG87" s="2"/>
      <c r="AH87" s="2"/>
      <c r="AI87" s="2"/>
      <c r="AJ87" s="2"/>
      <c r="AK87" s="2"/>
      <c r="AL87" s="2"/>
      <c r="AM87" s="2"/>
    </row>
    <row r="88" spans="2:39" ht="14.25" customHeight="1" x14ac:dyDescent="0.2">
      <c r="B88" s="31"/>
      <c r="E88" s="31"/>
      <c r="F88" s="31"/>
      <c r="G88" s="31"/>
      <c r="H88" s="31"/>
      <c r="K88" s="36"/>
      <c r="M88" s="6"/>
      <c r="O88" s="13"/>
      <c r="P88" s="25"/>
      <c r="Q88" s="13"/>
      <c r="S88" s="36"/>
      <c r="U88" s="6"/>
      <c r="W88" s="13"/>
      <c r="X88" s="31"/>
      <c r="AB88" s="31"/>
      <c r="AD88" s="2"/>
      <c r="AF88" s="2"/>
      <c r="AG88" s="2"/>
      <c r="AH88" s="2"/>
      <c r="AI88" s="2"/>
      <c r="AJ88" s="2"/>
      <c r="AK88" s="2"/>
      <c r="AL88" s="2"/>
      <c r="AM88" s="2"/>
    </row>
    <row r="89" spans="2:39" ht="14.25" customHeight="1" x14ac:dyDescent="0.2">
      <c r="B89" s="39"/>
      <c r="C89" s="39"/>
      <c r="E89" s="6"/>
      <c r="F89" s="6"/>
      <c r="G89" s="13"/>
      <c r="H89" s="31"/>
      <c r="K89" s="36"/>
      <c r="M89" s="6"/>
      <c r="O89" s="25"/>
      <c r="P89" s="25"/>
      <c r="Q89" s="13"/>
      <c r="S89" s="36"/>
      <c r="V89" s="6"/>
      <c r="W89" s="25"/>
      <c r="X89" s="31"/>
      <c r="AB89" s="31"/>
      <c r="AC89" s="31"/>
      <c r="AF89" s="2"/>
      <c r="AG89" s="2"/>
      <c r="AH89" s="2"/>
      <c r="AI89" s="2"/>
      <c r="AJ89" s="2"/>
      <c r="AK89" s="2"/>
      <c r="AL89" s="2"/>
      <c r="AM89" s="2"/>
    </row>
    <row r="90" spans="2:39" ht="14.25" customHeight="1" x14ac:dyDescent="0.2">
      <c r="C90" s="36"/>
      <c r="G90" s="13"/>
      <c r="H90" s="31"/>
      <c r="K90" s="36"/>
      <c r="M90" s="6"/>
      <c r="N90" s="6"/>
      <c r="O90" s="25"/>
      <c r="P90" s="13"/>
      <c r="Q90" s="13"/>
      <c r="S90" s="36"/>
      <c r="U90" s="6"/>
      <c r="V90" s="6"/>
      <c r="W90" s="25"/>
      <c r="X90" s="31"/>
      <c r="AB90" s="31"/>
      <c r="AC90" s="31"/>
      <c r="AF90" s="2"/>
      <c r="AG90" s="2"/>
      <c r="AH90" s="2"/>
      <c r="AI90" s="2"/>
      <c r="AJ90" s="2"/>
      <c r="AK90" s="2"/>
      <c r="AL90" s="2"/>
      <c r="AM90" s="2"/>
    </row>
    <row r="91" spans="2:39" ht="14.25" customHeight="1" x14ac:dyDescent="0.2">
      <c r="C91" s="36"/>
      <c r="F91" s="6"/>
      <c r="G91" s="13"/>
      <c r="H91" s="31"/>
      <c r="K91" s="36"/>
      <c r="M91" s="6"/>
      <c r="O91" s="13"/>
      <c r="P91" s="13"/>
      <c r="Q91" s="13"/>
      <c r="S91" s="36"/>
      <c r="U91" s="6"/>
      <c r="V91" s="6"/>
      <c r="W91" s="13"/>
      <c r="X91" s="31"/>
      <c r="AB91" s="31"/>
      <c r="AC91" s="31"/>
      <c r="AF91" s="2"/>
      <c r="AG91" s="2"/>
      <c r="AH91" s="2"/>
      <c r="AI91" s="2"/>
      <c r="AJ91" s="2"/>
      <c r="AK91" s="2"/>
      <c r="AL91" s="2"/>
      <c r="AM91" s="2"/>
    </row>
    <row r="92" spans="2:39" ht="14.25" customHeight="1" x14ac:dyDescent="0.2">
      <c r="C92" s="36"/>
      <c r="E92" s="6"/>
      <c r="G92" s="13"/>
      <c r="H92" s="31"/>
      <c r="K92" s="36"/>
      <c r="M92" s="6"/>
      <c r="N92" s="6"/>
      <c r="O92" s="13"/>
      <c r="P92" s="13"/>
      <c r="Q92" s="13"/>
      <c r="S92" s="36"/>
      <c r="U92" s="25"/>
      <c r="V92" s="6"/>
      <c r="W92" s="13"/>
      <c r="X92" s="31"/>
      <c r="AF92" s="2"/>
      <c r="AG92" s="2"/>
      <c r="AH92" s="2"/>
      <c r="AI92" s="2"/>
      <c r="AJ92" s="2"/>
      <c r="AK92" s="2"/>
      <c r="AL92" s="2"/>
      <c r="AM92" s="2"/>
    </row>
    <row r="93" spans="2:39" ht="14.25" customHeight="1" x14ac:dyDescent="0.2">
      <c r="C93" s="36"/>
      <c r="D93" s="36"/>
      <c r="E93" s="25"/>
      <c r="G93" s="13"/>
      <c r="H93" s="31"/>
      <c r="K93" s="36"/>
      <c r="N93" s="6"/>
      <c r="O93" s="13"/>
      <c r="Q93" s="13"/>
      <c r="S93" s="36"/>
      <c r="U93" s="6"/>
      <c r="V93" s="6"/>
      <c r="W93" s="13"/>
      <c r="X93" s="31"/>
      <c r="AF93" s="2"/>
      <c r="AG93" s="2"/>
      <c r="AH93" s="2"/>
      <c r="AI93" s="2"/>
      <c r="AJ93" s="2"/>
      <c r="AK93" s="2"/>
      <c r="AL93" s="2"/>
      <c r="AM93" s="2"/>
    </row>
    <row r="94" spans="2:39" ht="14.25" customHeight="1" x14ac:dyDescent="0.2">
      <c r="E94" s="6"/>
      <c r="F94" s="6"/>
      <c r="G94" s="13"/>
      <c r="H94" s="31"/>
      <c r="J94" s="31"/>
      <c r="M94" s="31"/>
      <c r="N94" s="31"/>
      <c r="P94" s="13"/>
      <c r="R94" s="31"/>
      <c r="X94" s="31"/>
      <c r="AF94" s="2"/>
      <c r="AG94" s="2"/>
      <c r="AH94" s="2"/>
      <c r="AI94" s="2"/>
      <c r="AJ94" s="2"/>
      <c r="AK94" s="2"/>
      <c r="AL94" s="2"/>
      <c r="AM94" s="2"/>
    </row>
    <row r="95" spans="2:39" ht="14.25" customHeight="1" x14ac:dyDescent="0.2">
      <c r="C95" s="36"/>
      <c r="E95" s="6"/>
      <c r="G95" s="13"/>
      <c r="J95" s="39"/>
      <c r="K95" s="39"/>
      <c r="M95" s="6"/>
      <c r="N95" s="6"/>
      <c r="O95" s="13"/>
      <c r="P95" s="25"/>
      <c r="Q95" s="2"/>
      <c r="R95" s="39"/>
      <c r="S95" s="39"/>
      <c r="U95" s="6"/>
      <c r="V95" s="6"/>
      <c r="W95" s="13"/>
      <c r="X95" s="31"/>
      <c r="AF95" s="2"/>
      <c r="AG95" s="2"/>
      <c r="AH95" s="2"/>
      <c r="AI95" s="2"/>
      <c r="AJ95" s="2"/>
      <c r="AK95" s="2"/>
      <c r="AL95" s="2"/>
      <c r="AM95" s="2"/>
    </row>
    <row r="96" spans="2:39" ht="14.25" customHeight="1" x14ac:dyDescent="0.2">
      <c r="C96" s="36"/>
      <c r="E96" s="22"/>
      <c r="G96" s="13"/>
      <c r="K96" s="36"/>
      <c r="M96" s="6"/>
      <c r="O96" s="25"/>
      <c r="P96" s="13"/>
      <c r="Q96" s="2"/>
      <c r="S96" s="36"/>
      <c r="T96" s="36"/>
      <c r="U96" s="25"/>
      <c r="W96" s="25"/>
      <c r="AF96" s="2"/>
      <c r="AG96" s="2"/>
      <c r="AH96" s="2"/>
      <c r="AI96" s="2"/>
      <c r="AJ96" s="2"/>
      <c r="AK96" s="2"/>
      <c r="AL96" s="2"/>
      <c r="AM96" s="2"/>
    </row>
    <row r="97" spans="2:39" ht="14.25" customHeight="1" x14ac:dyDescent="0.2">
      <c r="C97" s="36"/>
      <c r="D97" s="36"/>
      <c r="E97" s="6"/>
      <c r="G97" s="13"/>
      <c r="K97" s="36"/>
      <c r="M97" s="6"/>
      <c r="O97" s="13"/>
      <c r="P97" s="13"/>
      <c r="Q97" s="2"/>
      <c r="S97" s="36"/>
      <c r="V97" s="6"/>
      <c r="W97" s="13"/>
      <c r="AF97" s="2"/>
      <c r="AG97" s="2"/>
      <c r="AH97" s="2"/>
      <c r="AI97" s="2"/>
      <c r="AJ97" s="2"/>
      <c r="AK97" s="2"/>
      <c r="AL97" s="2"/>
      <c r="AM97" s="2"/>
    </row>
    <row r="98" spans="2:39" ht="14.25" customHeight="1" x14ac:dyDescent="0.2">
      <c r="C98" s="36"/>
      <c r="E98" s="22"/>
      <c r="G98" s="13"/>
      <c r="K98" s="36"/>
      <c r="M98" s="6"/>
      <c r="O98" s="13"/>
      <c r="P98" s="25"/>
      <c r="Q98" s="2"/>
      <c r="S98" s="36"/>
      <c r="U98" s="6"/>
      <c r="W98" s="13"/>
      <c r="AF98" s="2"/>
      <c r="AG98" s="2"/>
      <c r="AH98" s="2"/>
      <c r="AI98" s="2"/>
      <c r="AJ98" s="2"/>
      <c r="AK98" s="2"/>
      <c r="AL98" s="2"/>
      <c r="AM98" s="2"/>
    </row>
    <row r="99" spans="2:39" ht="14.25" customHeight="1" x14ac:dyDescent="0.2">
      <c r="E99" s="31"/>
      <c r="F99" s="13"/>
      <c r="G99" s="13"/>
      <c r="K99" s="36"/>
      <c r="M99" s="25"/>
      <c r="N99" s="6"/>
      <c r="O99" s="25"/>
      <c r="P99" s="25"/>
      <c r="Q99" s="2"/>
      <c r="S99" s="36"/>
      <c r="U99" s="25"/>
      <c r="V99" s="6"/>
      <c r="W99" s="25"/>
      <c r="AF99" s="2"/>
      <c r="AG99" s="2"/>
      <c r="AH99" s="2"/>
      <c r="AI99" s="2"/>
      <c r="AJ99" s="2"/>
      <c r="AK99" s="2"/>
      <c r="AL99" s="2"/>
      <c r="AM99" s="2"/>
    </row>
    <row r="100" spans="2:39" ht="14.25" customHeight="1" x14ac:dyDescent="0.2">
      <c r="B100" s="39"/>
      <c r="C100" s="39"/>
      <c r="E100" s="6"/>
      <c r="F100" s="6"/>
      <c r="G100" s="13"/>
      <c r="K100" s="36"/>
      <c r="M100" s="6"/>
      <c r="N100" s="6"/>
      <c r="O100" s="25"/>
      <c r="P100" s="13"/>
      <c r="Q100" s="2"/>
      <c r="S100" s="36"/>
      <c r="U100" s="6"/>
      <c r="W100" s="25"/>
      <c r="AE100" s="31"/>
      <c r="AF100" s="31"/>
    </row>
    <row r="101" spans="2:39" ht="14.25" customHeight="1" x14ac:dyDescent="0.2">
      <c r="C101" s="36"/>
      <c r="G101" s="13"/>
      <c r="M101" s="6"/>
      <c r="N101" s="6"/>
      <c r="O101" s="13"/>
      <c r="P101" s="13"/>
      <c r="Q101" s="2"/>
      <c r="U101" s="6"/>
      <c r="V101" s="6"/>
      <c r="W101" s="13"/>
      <c r="AE101" s="31"/>
      <c r="AF101" s="31"/>
    </row>
    <row r="102" spans="2:39" ht="14.25" customHeight="1" x14ac:dyDescent="0.2">
      <c r="C102" s="36"/>
      <c r="G102" s="13"/>
      <c r="K102" s="36"/>
      <c r="M102" s="25"/>
      <c r="N102" s="6"/>
      <c r="O102" s="13"/>
      <c r="P102" s="13"/>
      <c r="Q102" s="2"/>
      <c r="S102" s="36"/>
      <c r="U102" s="25"/>
      <c r="V102" s="6"/>
      <c r="W102" s="13"/>
      <c r="AE102" s="31"/>
      <c r="AF102" s="31"/>
    </row>
    <row r="103" spans="2:39" ht="14.25" customHeight="1" x14ac:dyDescent="0.2">
      <c r="C103" s="36"/>
      <c r="E103" s="6"/>
      <c r="G103" s="13"/>
      <c r="K103" s="36"/>
      <c r="N103" s="6"/>
      <c r="O103" s="13"/>
      <c r="P103" s="13"/>
      <c r="Q103" s="2"/>
      <c r="S103" s="36"/>
      <c r="V103" s="6"/>
      <c r="W103" s="13"/>
      <c r="AJ103" s="40"/>
    </row>
    <row r="104" spans="2:39" ht="14.25" customHeight="1" x14ac:dyDescent="0.2">
      <c r="C104" s="36"/>
      <c r="E104" s="6"/>
      <c r="G104" s="13"/>
      <c r="K104" s="36"/>
      <c r="N104" s="25"/>
      <c r="O104" s="13"/>
      <c r="P104" s="13"/>
      <c r="Q104" s="2"/>
      <c r="R104" s="2"/>
      <c r="S104" s="2"/>
      <c r="T104" s="2"/>
      <c r="W104" s="2"/>
      <c r="AJ104" s="40"/>
    </row>
    <row r="105" spans="2:39" ht="14.25" customHeight="1" x14ac:dyDescent="0.2">
      <c r="C105" s="36"/>
      <c r="D105" s="36"/>
      <c r="E105" s="25"/>
      <c r="F105" s="6"/>
      <c r="G105" s="13"/>
      <c r="J105" s="39"/>
      <c r="K105" s="39"/>
      <c r="M105" s="6"/>
      <c r="N105" s="6"/>
      <c r="O105" s="13"/>
      <c r="P105" s="25"/>
      <c r="Q105" s="2"/>
      <c r="R105" s="2"/>
      <c r="S105" s="2"/>
      <c r="T105" s="2"/>
      <c r="W105" s="2"/>
      <c r="AJ105" s="40"/>
    </row>
    <row r="106" spans="2:39" ht="14.25" customHeight="1" x14ac:dyDescent="0.2">
      <c r="C106" s="36"/>
      <c r="E106" s="6"/>
      <c r="F106" s="6"/>
      <c r="G106" s="13"/>
      <c r="K106" s="36"/>
      <c r="M106" s="6"/>
      <c r="O106" s="25"/>
      <c r="P106" s="13"/>
      <c r="Q106" s="2"/>
      <c r="R106" s="2"/>
      <c r="S106" s="2"/>
      <c r="T106" s="2"/>
      <c r="W106" s="2"/>
      <c r="AJ106" s="40"/>
    </row>
    <row r="107" spans="2:39" ht="14.25" customHeight="1" x14ac:dyDescent="0.2">
      <c r="C107" s="36"/>
      <c r="E107" s="6"/>
      <c r="F107" s="6"/>
      <c r="G107" s="13"/>
      <c r="K107" s="36"/>
      <c r="N107" s="6"/>
      <c r="O107" s="13"/>
      <c r="P107" s="13"/>
      <c r="Q107" s="2"/>
      <c r="R107" s="2"/>
      <c r="S107" s="2"/>
      <c r="T107" s="2"/>
      <c r="W107" s="2"/>
      <c r="AJ107" s="40"/>
    </row>
    <row r="108" spans="2:39" ht="14.25" customHeight="1" x14ac:dyDescent="0.2">
      <c r="C108" s="36"/>
      <c r="E108" s="6"/>
      <c r="F108" s="6"/>
      <c r="G108" s="13"/>
      <c r="K108" s="36"/>
      <c r="M108" s="25"/>
      <c r="N108" s="6"/>
      <c r="O108" s="13"/>
      <c r="P108" s="25"/>
      <c r="Q108" s="2"/>
      <c r="R108" s="2"/>
      <c r="S108" s="2"/>
      <c r="T108" s="2"/>
      <c r="W108" s="2"/>
      <c r="AJ108" s="40"/>
    </row>
    <row r="109" spans="2:39" ht="14.25" customHeight="1" x14ac:dyDescent="0.2">
      <c r="E109" s="21"/>
      <c r="F109" s="21"/>
      <c r="K109" s="36"/>
      <c r="L109" s="36"/>
      <c r="M109" s="25"/>
      <c r="O109" s="25"/>
      <c r="P109" s="25"/>
      <c r="Q109" s="2"/>
      <c r="R109" s="2"/>
      <c r="S109" s="2"/>
      <c r="T109" s="2"/>
      <c r="W109" s="2"/>
      <c r="AJ109" s="40"/>
    </row>
    <row r="110" spans="2:39" ht="14.25" customHeight="1" x14ac:dyDescent="0.2">
      <c r="B110" s="31"/>
      <c r="E110" s="31"/>
      <c r="F110" s="31"/>
      <c r="G110" s="31"/>
      <c r="K110" s="36"/>
      <c r="M110" s="6"/>
      <c r="N110" s="6"/>
      <c r="O110" s="25"/>
      <c r="P110" s="13"/>
      <c r="Q110" s="2"/>
      <c r="R110" s="2"/>
      <c r="S110" s="2"/>
      <c r="T110" s="2"/>
      <c r="W110" s="2"/>
      <c r="AJ110" s="40"/>
    </row>
    <row r="111" spans="2:39" ht="14.25" customHeight="1" x14ac:dyDescent="0.2">
      <c r="B111" s="31"/>
      <c r="E111" s="31"/>
      <c r="F111" s="31"/>
      <c r="G111" s="31"/>
      <c r="K111" s="36"/>
      <c r="M111" s="22"/>
      <c r="O111" s="13"/>
      <c r="P111" s="13"/>
      <c r="Q111" s="2"/>
      <c r="R111" s="2"/>
      <c r="S111" s="2"/>
      <c r="T111" s="2"/>
      <c r="W111" s="2"/>
      <c r="AJ111" s="40"/>
    </row>
    <row r="112" spans="2:39" ht="14.25" customHeight="1" x14ac:dyDescent="0.2">
      <c r="B112" s="31"/>
      <c r="E112" s="31"/>
      <c r="F112" s="31"/>
      <c r="G112" s="31"/>
      <c r="K112" s="36"/>
      <c r="M112" s="25"/>
      <c r="N112" s="6"/>
      <c r="O112" s="13"/>
      <c r="P112" s="13"/>
      <c r="Q112" s="2"/>
      <c r="R112" s="2"/>
      <c r="S112" s="2"/>
      <c r="T112" s="2"/>
      <c r="W112" s="2"/>
      <c r="AJ112" s="40"/>
    </row>
    <row r="113" spans="2:36" ht="14.25" customHeight="1" x14ac:dyDescent="0.2">
      <c r="B113" s="31"/>
      <c r="E113" s="31"/>
      <c r="F113" s="31"/>
      <c r="G113" s="31"/>
      <c r="K113" s="36"/>
      <c r="N113" s="6"/>
      <c r="O113" s="13"/>
      <c r="R113" s="2"/>
      <c r="S113" s="2"/>
      <c r="T113" s="2"/>
      <c r="W113" s="2"/>
      <c r="AJ113" s="40"/>
    </row>
    <row r="114" spans="2:36" ht="14.25" customHeight="1" x14ac:dyDescent="0.2">
      <c r="B114" s="31"/>
      <c r="E114" s="31"/>
      <c r="F114" s="31"/>
      <c r="G114" s="31"/>
      <c r="J114" s="31"/>
      <c r="M114" s="31"/>
      <c r="N114" s="31"/>
      <c r="AJ114" s="40"/>
    </row>
    <row r="115" spans="2:36" ht="14.25" customHeight="1" x14ac:dyDescent="0.2">
      <c r="B115" s="31"/>
      <c r="E115" s="31"/>
      <c r="F115" s="31"/>
      <c r="G115" s="31"/>
      <c r="M115" s="31"/>
      <c r="N115" s="31"/>
      <c r="P115" s="5"/>
      <c r="AJ115" s="40"/>
    </row>
    <row r="116" spans="2:36" ht="14.25" customHeight="1" x14ac:dyDescent="0.2">
      <c r="B116" s="31"/>
      <c r="E116" s="31"/>
      <c r="F116" s="31"/>
      <c r="G116" s="31"/>
      <c r="H116" s="31"/>
      <c r="M116" s="31"/>
      <c r="N116" s="6"/>
      <c r="O116" s="5"/>
      <c r="P116" s="2"/>
      <c r="AJ116" s="40"/>
    </row>
    <row r="117" spans="2:36" ht="14.25" customHeight="1" x14ac:dyDescent="0.2">
      <c r="B117" s="31"/>
      <c r="E117" s="31"/>
      <c r="F117" s="31"/>
      <c r="G117" s="31"/>
      <c r="H117" s="31"/>
      <c r="M117" s="31"/>
      <c r="O117" s="2"/>
      <c r="P117" s="2"/>
      <c r="AJ117" s="40"/>
    </row>
    <row r="118" spans="2:36" ht="14.25" customHeight="1" x14ac:dyDescent="0.2">
      <c r="B118" s="31"/>
      <c r="E118" s="31"/>
      <c r="F118" s="31"/>
      <c r="G118" s="31"/>
      <c r="M118" s="31"/>
      <c r="O118" s="2"/>
      <c r="P118" s="2"/>
      <c r="AJ118" s="40"/>
    </row>
    <row r="119" spans="2:36" ht="14.25" customHeight="1" x14ac:dyDescent="0.2">
      <c r="B119" s="31"/>
      <c r="E119" s="31"/>
      <c r="F119" s="31"/>
      <c r="G119" s="31"/>
      <c r="M119" s="31"/>
      <c r="O119" s="2"/>
      <c r="P119" s="5"/>
      <c r="AJ119" s="40"/>
    </row>
    <row r="120" spans="2:36" ht="14.25" customHeight="1" x14ac:dyDescent="0.2">
      <c r="B120" s="31"/>
      <c r="E120" s="31"/>
      <c r="F120" s="31"/>
      <c r="G120" s="31"/>
      <c r="M120" s="31"/>
      <c r="O120" s="5"/>
      <c r="AJ120" s="40"/>
    </row>
    <row r="121" spans="2:36" ht="14.25" customHeight="1" x14ac:dyDescent="0.2">
      <c r="B121" s="31"/>
      <c r="E121" s="31"/>
      <c r="F121" s="31"/>
      <c r="G121" s="31"/>
      <c r="H121" s="31"/>
      <c r="M121" s="31"/>
      <c r="P121" s="2"/>
      <c r="AJ121" s="40"/>
    </row>
    <row r="122" spans="2:36" ht="14.25" customHeight="1" x14ac:dyDescent="0.2">
      <c r="B122" s="31"/>
      <c r="E122" s="31"/>
      <c r="F122" s="31"/>
      <c r="G122" s="31"/>
      <c r="H122" s="31"/>
      <c r="M122" s="31"/>
      <c r="O122" s="2"/>
      <c r="P122" s="5"/>
      <c r="AJ122" s="40"/>
    </row>
    <row r="123" spans="2:36" ht="14.25" customHeight="1" x14ac:dyDescent="0.2">
      <c r="B123" s="31"/>
      <c r="E123" s="31"/>
      <c r="F123" s="31"/>
      <c r="G123" s="31"/>
      <c r="H123" s="31"/>
      <c r="M123" s="31"/>
      <c r="N123" s="6"/>
      <c r="O123" s="5"/>
      <c r="P123" s="2"/>
      <c r="AJ123" s="40"/>
    </row>
    <row r="124" spans="2:36" ht="14.25" customHeight="1" x14ac:dyDescent="0.2">
      <c r="B124" s="31"/>
      <c r="E124" s="31"/>
      <c r="F124" s="31"/>
      <c r="G124" s="31"/>
      <c r="H124" s="31"/>
      <c r="M124" s="31"/>
      <c r="O124" s="2"/>
      <c r="P124" s="2"/>
      <c r="AJ124" s="40"/>
    </row>
    <row r="125" spans="2:36" ht="14.25" customHeight="1" x14ac:dyDescent="0.2">
      <c r="B125" s="31"/>
      <c r="E125" s="31"/>
      <c r="F125" s="31"/>
      <c r="G125" s="31"/>
      <c r="H125" s="31"/>
      <c r="M125" s="31"/>
      <c r="O125" s="2"/>
      <c r="P125" s="2"/>
      <c r="AJ125" s="40"/>
    </row>
    <row r="126" spans="2:36" ht="14.25" customHeight="1" x14ac:dyDescent="0.2">
      <c r="B126" s="31"/>
      <c r="E126" s="31"/>
      <c r="F126" s="31"/>
      <c r="G126" s="31"/>
      <c r="H126" s="31"/>
      <c r="M126" s="31"/>
      <c r="O126" s="2"/>
      <c r="P126" s="23"/>
      <c r="AJ126" s="40"/>
    </row>
    <row r="127" spans="2:36" ht="14.25" customHeight="1" x14ac:dyDescent="0.2">
      <c r="B127" s="31"/>
      <c r="E127" s="31"/>
      <c r="F127" s="31"/>
      <c r="G127" s="31"/>
      <c r="H127" s="31"/>
      <c r="M127" s="31"/>
      <c r="N127" s="6"/>
      <c r="O127" s="23"/>
      <c r="P127" s="2"/>
      <c r="AJ127" s="40"/>
    </row>
    <row r="128" spans="2:36" ht="14.25" customHeight="1" x14ac:dyDescent="0.2">
      <c r="B128" s="31"/>
      <c r="E128" s="31"/>
      <c r="F128" s="31"/>
      <c r="G128" s="31"/>
      <c r="H128" s="31"/>
      <c r="M128" s="31"/>
      <c r="N128" s="6"/>
      <c r="O128" s="2"/>
      <c r="P128" s="5"/>
      <c r="AJ128" s="40"/>
    </row>
    <row r="129" spans="2:36" ht="14.25" customHeight="1" x14ac:dyDescent="0.2">
      <c r="B129" s="31"/>
      <c r="E129" s="31"/>
      <c r="F129" s="31"/>
      <c r="G129" s="31"/>
      <c r="H129" s="31"/>
      <c r="M129" s="31"/>
      <c r="N129" s="6"/>
      <c r="O129" s="5"/>
      <c r="P129" s="5"/>
      <c r="AJ129" s="40"/>
    </row>
    <row r="130" spans="2:36" ht="14.25" customHeight="1" x14ac:dyDescent="0.2">
      <c r="B130" s="31"/>
      <c r="E130" s="31"/>
      <c r="F130" s="31"/>
      <c r="G130" s="31"/>
      <c r="H130" s="31"/>
      <c r="M130" s="31"/>
      <c r="N130" s="6"/>
      <c r="O130" s="5"/>
      <c r="P130" s="5"/>
      <c r="AJ130" s="40"/>
    </row>
    <row r="131" spans="2:36" ht="14.25" customHeight="1" x14ac:dyDescent="0.2">
      <c r="B131" s="31"/>
      <c r="E131" s="31"/>
      <c r="F131" s="31"/>
      <c r="G131" s="31"/>
      <c r="H131" s="31"/>
      <c r="M131" s="31"/>
      <c r="O131" s="5"/>
      <c r="P131" s="5"/>
      <c r="AJ131" s="40"/>
    </row>
    <row r="132" spans="2:36" ht="14.25" customHeight="1" x14ac:dyDescent="0.2">
      <c r="C132" s="36"/>
      <c r="D132" s="36"/>
      <c r="E132" s="22"/>
      <c r="F132" s="6"/>
      <c r="G132" s="13"/>
      <c r="M132" s="31"/>
      <c r="O132" s="5"/>
      <c r="P132" s="2"/>
      <c r="AJ132" s="40"/>
    </row>
    <row r="133" spans="2:36" ht="14.25" customHeight="1" x14ac:dyDescent="0.2">
      <c r="C133" s="36"/>
      <c r="F133" s="6"/>
      <c r="G133" s="13"/>
      <c r="M133" s="31"/>
      <c r="N133" s="6"/>
      <c r="O133" s="2"/>
      <c r="AJ133" s="40"/>
    </row>
    <row r="134" spans="2:36" ht="14.25" customHeight="1" x14ac:dyDescent="0.2">
      <c r="C134" s="36"/>
      <c r="D134" s="36"/>
      <c r="E134" s="6"/>
      <c r="F134" s="6"/>
      <c r="G134" s="13"/>
      <c r="P134" s="2"/>
      <c r="AJ134" s="40"/>
    </row>
    <row r="135" spans="2:36" ht="14.25" customHeight="1" x14ac:dyDescent="0.2">
      <c r="C135" s="36"/>
      <c r="D135" s="36"/>
      <c r="E135" s="6"/>
      <c r="F135" s="6"/>
      <c r="G135" s="13"/>
      <c r="M135" s="31"/>
      <c r="O135" s="2"/>
      <c r="P135" s="2"/>
      <c r="AJ135" s="40"/>
    </row>
    <row r="136" spans="2:36" ht="14.25" customHeight="1" x14ac:dyDescent="0.2">
      <c r="C136" s="36"/>
      <c r="D136" s="36"/>
      <c r="E136" s="6"/>
      <c r="F136" s="6"/>
      <c r="G136" s="13"/>
      <c r="M136" s="31"/>
      <c r="O136" s="2"/>
      <c r="P136" s="23"/>
      <c r="AJ136" s="40"/>
    </row>
    <row r="137" spans="2:36" ht="14.25" customHeight="1" x14ac:dyDescent="0.2">
      <c r="C137" s="36"/>
      <c r="E137" s="22"/>
      <c r="F137" s="22"/>
      <c r="G137" s="13"/>
      <c r="M137" s="31"/>
      <c r="N137" s="6"/>
      <c r="O137" s="23"/>
      <c r="P137" s="2"/>
      <c r="AJ137" s="40"/>
    </row>
    <row r="138" spans="2:36" ht="14.25" customHeight="1" x14ac:dyDescent="0.2">
      <c r="C138" s="36"/>
      <c r="G138" s="13"/>
      <c r="M138" s="31"/>
      <c r="N138" s="6"/>
      <c r="O138" s="2"/>
      <c r="P138" s="5"/>
      <c r="AJ138" s="40"/>
    </row>
    <row r="139" spans="2:36" ht="14.25" customHeight="1" x14ac:dyDescent="0.2">
      <c r="C139" s="36"/>
      <c r="D139" s="36"/>
      <c r="E139" s="6"/>
      <c r="F139" s="6"/>
      <c r="G139" s="13"/>
      <c r="M139" s="31"/>
      <c r="N139" s="6"/>
      <c r="O139" s="5"/>
      <c r="P139" s="5"/>
      <c r="AJ139" s="40"/>
    </row>
    <row r="140" spans="2:36" ht="14.25" customHeight="1" x14ac:dyDescent="0.2">
      <c r="B140" s="31"/>
      <c r="E140" s="31"/>
      <c r="F140" s="31"/>
      <c r="G140" s="31"/>
      <c r="M140" s="31"/>
      <c r="N140" s="6"/>
      <c r="O140" s="5"/>
      <c r="P140" s="5"/>
      <c r="AJ140" s="40"/>
    </row>
    <row r="141" spans="2:36" ht="14.25" customHeight="1" x14ac:dyDescent="0.2">
      <c r="B141" s="31"/>
      <c r="E141" s="31"/>
      <c r="F141" s="31"/>
      <c r="G141" s="31"/>
      <c r="M141" s="31"/>
      <c r="O141" s="5"/>
      <c r="P141" s="5"/>
      <c r="AJ141" s="40"/>
    </row>
    <row r="142" spans="2:36" ht="14.25" customHeight="1" x14ac:dyDescent="0.2">
      <c r="B142" s="31"/>
      <c r="E142" s="31"/>
      <c r="F142" s="31"/>
      <c r="G142" s="31"/>
      <c r="M142" s="31"/>
      <c r="O142" s="5"/>
      <c r="P142" s="2"/>
      <c r="AJ142" s="40"/>
    </row>
    <row r="143" spans="2:36" ht="14.25" customHeight="1" x14ac:dyDescent="0.2">
      <c r="B143" s="31"/>
      <c r="E143" s="31"/>
      <c r="F143" s="31"/>
      <c r="G143" s="31"/>
      <c r="M143" s="31"/>
      <c r="N143" s="6"/>
      <c r="O143" s="2"/>
      <c r="AJ143" s="40"/>
    </row>
    <row r="144" spans="2:36" ht="14.25" customHeight="1" x14ac:dyDescent="0.2">
      <c r="B144" s="31"/>
      <c r="E144" s="31"/>
      <c r="F144" s="31"/>
      <c r="G144" s="31"/>
      <c r="AJ144" s="40"/>
    </row>
    <row r="145" spans="2:36" ht="14.25" customHeight="1" x14ac:dyDescent="0.2">
      <c r="B145" s="31"/>
      <c r="E145" s="31"/>
      <c r="F145" s="31"/>
      <c r="G145" s="31"/>
      <c r="AJ145" s="40"/>
    </row>
    <row r="146" spans="2:36" ht="14.25" customHeight="1" x14ac:dyDescent="0.2">
      <c r="B146" s="31"/>
      <c r="E146" s="31"/>
      <c r="F146" s="31"/>
      <c r="G146" s="31"/>
      <c r="AJ146" s="40"/>
    </row>
    <row r="147" spans="2:36" ht="14.25" customHeight="1" x14ac:dyDescent="0.2">
      <c r="B147" s="31"/>
      <c r="E147" s="31"/>
      <c r="F147" s="31"/>
      <c r="G147" s="31"/>
      <c r="AJ147" s="40"/>
    </row>
    <row r="148" spans="2:36" ht="14.25" customHeight="1" x14ac:dyDescent="0.2">
      <c r="E148" s="21"/>
      <c r="F148" s="21"/>
      <c r="AJ148" s="40"/>
    </row>
    <row r="149" spans="2:36" ht="14.25" customHeight="1" x14ac:dyDescent="0.2">
      <c r="E149" s="21"/>
      <c r="F149" s="21"/>
      <c r="H149" s="31"/>
      <c r="AJ149" s="40"/>
    </row>
    <row r="150" spans="2:36" ht="14.25" customHeight="1" x14ac:dyDescent="0.2">
      <c r="E150" s="21"/>
      <c r="F150" s="21"/>
      <c r="H150" s="31"/>
      <c r="AJ150" s="40"/>
    </row>
    <row r="151" spans="2:36" ht="14.25" customHeight="1" x14ac:dyDescent="0.2">
      <c r="E151" s="21"/>
      <c r="F151" s="21"/>
      <c r="H151" s="31"/>
      <c r="AJ151" s="40"/>
    </row>
    <row r="152" spans="2:36" ht="14.25" customHeight="1" x14ac:dyDescent="0.2">
      <c r="E152" s="21"/>
      <c r="F152" s="21"/>
      <c r="H152" s="31"/>
      <c r="AJ152" s="40"/>
    </row>
    <row r="153" spans="2:36" ht="14.25" customHeight="1" x14ac:dyDescent="0.2">
      <c r="B153" s="31"/>
      <c r="E153" s="31"/>
      <c r="F153" s="31"/>
      <c r="G153" s="31"/>
      <c r="H153" s="31"/>
      <c r="AJ153" s="40"/>
    </row>
    <row r="154" spans="2:36" ht="14.25" customHeight="1" x14ac:dyDescent="0.2">
      <c r="B154" s="31"/>
      <c r="E154" s="31"/>
      <c r="F154" s="31"/>
      <c r="G154" s="31"/>
      <c r="H154" s="31"/>
      <c r="AJ154" s="40"/>
    </row>
    <row r="155" spans="2:36" ht="14.25" customHeight="1" x14ac:dyDescent="0.2">
      <c r="B155" s="31"/>
      <c r="E155" s="31"/>
      <c r="F155" s="31"/>
      <c r="G155" s="31"/>
      <c r="H155" s="31"/>
      <c r="AJ155" s="40"/>
    </row>
    <row r="156" spans="2:36" ht="14.25" customHeight="1" x14ac:dyDescent="0.2">
      <c r="B156" s="31"/>
      <c r="E156" s="31"/>
      <c r="F156" s="31"/>
      <c r="G156" s="31"/>
      <c r="H156" s="31"/>
    </row>
    <row r="157" spans="2:36" ht="14.25" customHeight="1" x14ac:dyDescent="0.2">
      <c r="B157" s="31"/>
      <c r="E157" s="31"/>
      <c r="F157" s="31"/>
      <c r="G157" s="31"/>
      <c r="H157" s="31"/>
      <c r="AJ157" s="40"/>
    </row>
    <row r="158" spans="2:36" ht="14.25" customHeight="1" x14ac:dyDescent="0.2">
      <c r="B158" s="31"/>
      <c r="E158" s="31"/>
      <c r="F158" s="31"/>
      <c r="G158" s="31"/>
      <c r="H158" s="31"/>
      <c r="AJ158" s="40"/>
    </row>
    <row r="159" spans="2:36" ht="14.25" customHeight="1" x14ac:dyDescent="0.2">
      <c r="B159" s="31"/>
      <c r="E159" s="31"/>
      <c r="F159" s="31"/>
      <c r="G159" s="31"/>
      <c r="H159" s="31"/>
      <c r="AJ159" s="40"/>
    </row>
    <row r="160" spans="2:36" ht="14.25" customHeight="1" x14ac:dyDescent="0.2">
      <c r="B160" s="31"/>
      <c r="E160" s="31"/>
      <c r="F160" s="31"/>
      <c r="G160" s="31"/>
      <c r="H160" s="31"/>
      <c r="AJ160" s="40"/>
    </row>
    <row r="161" spans="2:36" ht="14.25" customHeight="1" x14ac:dyDescent="0.2">
      <c r="E161" s="21"/>
      <c r="F161" s="21"/>
      <c r="AJ161" s="40"/>
    </row>
    <row r="162" spans="2:36" ht="14.25" customHeight="1" x14ac:dyDescent="0.2">
      <c r="E162" s="21"/>
      <c r="F162" s="21"/>
      <c r="AJ162" s="40"/>
    </row>
    <row r="163" spans="2:36" ht="14.25" customHeight="1" x14ac:dyDescent="0.2">
      <c r="B163" s="31"/>
      <c r="E163" s="31"/>
      <c r="F163" s="31"/>
      <c r="G163" s="31"/>
      <c r="AJ163" s="40"/>
    </row>
    <row r="164" spans="2:36" ht="14.25" customHeight="1" x14ac:dyDescent="0.2">
      <c r="B164" s="31"/>
      <c r="E164" s="31"/>
      <c r="F164" s="31"/>
      <c r="G164" s="31"/>
      <c r="AJ164" s="40"/>
    </row>
    <row r="165" spans="2:36" ht="14.25" customHeight="1" x14ac:dyDescent="0.2">
      <c r="B165" s="31"/>
      <c r="E165" s="31"/>
      <c r="F165" s="31"/>
      <c r="G165" s="31"/>
      <c r="AJ165" s="40"/>
    </row>
    <row r="166" spans="2:36" ht="14.25" customHeight="1" x14ac:dyDescent="0.2">
      <c r="B166" s="31"/>
      <c r="E166" s="31"/>
      <c r="F166" s="31"/>
      <c r="G166" s="31"/>
      <c r="AJ166" s="40"/>
    </row>
    <row r="167" spans="2:36" ht="14.25" customHeight="1" x14ac:dyDescent="0.2">
      <c r="E167" s="21"/>
      <c r="F167" s="21"/>
      <c r="AJ167" s="40"/>
    </row>
    <row r="168" spans="2:36" ht="14.25" customHeight="1" x14ac:dyDescent="0.2">
      <c r="E168" s="21"/>
      <c r="F168" s="21"/>
      <c r="AJ168" s="40"/>
    </row>
    <row r="169" spans="2:36" ht="14.25" customHeight="1" x14ac:dyDescent="0.2">
      <c r="E169" s="21"/>
      <c r="F169" s="21"/>
      <c r="AJ169" s="40"/>
    </row>
    <row r="170" spans="2:36" ht="14.25" customHeight="1" x14ac:dyDescent="0.2">
      <c r="E170" s="21"/>
      <c r="F170" s="21"/>
      <c r="AJ170" s="40"/>
    </row>
    <row r="171" spans="2:36" ht="14.25" customHeight="1" x14ac:dyDescent="0.2">
      <c r="E171" s="21"/>
      <c r="F171" s="21"/>
      <c r="AJ171" s="40"/>
    </row>
    <row r="172" spans="2:36" ht="14.25" customHeight="1" x14ac:dyDescent="0.2">
      <c r="E172" s="21"/>
      <c r="F172" s="21"/>
      <c r="AJ172" s="40"/>
    </row>
    <row r="173" spans="2:36" ht="14.25" customHeight="1" x14ac:dyDescent="0.2">
      <c r="E173" s="21"/>
      <c r="F173" s="21"/>
    </row>
    <row r="174" spans="2:36" ht="14.25" customHeight="1" x14ac:dyDescent="0.2">
      <c r="E174" s="21"/>
      <c r="F174" s="21"/>
      <c r="AJ174" s="40"/>
    </row>
    <row r="175" spans="2:36" ht="14.25" customHeight="1" x14ac:dyDescent="0.2">
      <c r="E175" s="21"/>
      <c r="F175" s="21"/>
    </row>
    <row r="176" spans="2:36" ht="14.25" customHeight="1" x14ac:dyDescent="0.2">
      <c r="E176" s="21"/>
      <c r="F176" s="21"/>
    </row>
    <row r="177" spans="5:6" ht="14.25" customHeight="1" x14ac:dyDescent="0.2">
      <c r="E177" s="21"/>
      <c r="F177" s="21"/>
    </row>
    <row r="178" spans="5:6" ht="14.25" customHeight="1" x14ac:dyDescent="0.2">
      <c r="E178" s="21"/>
      <c r="F178" s="21"/>
    </row>
    <row r="179" spans="5:6" ht="14.25" customHeight="1" x14ac:dyDescent="0.2">
      <c r="E179" s="21"/>
      <c r="F179" s="21"/>
    </row>
    <row r="180" spans="5:6" ht="14.25" customHeight="1" x14ac:dyDescent="0.2">
      <c r="E180" s="21"/>
      <c r="F180" s="21"/>
    </row>
    <row r="181" spans="5:6" ht="14.25" customHeight="1" x14ac:dyDescent="0.2">
      <c r="E181" s="21"/>
      <c r="F181" s="21"/>
    </row>
    <row r="182" spans="5:6" ht="14.25" customHeight="1" x14ac:dyDescent="0.2">
      <c r="E182" s="21"/>
      <c r="F182" s="21"/>
    </row>
    <row r="183" spans="5:6" ht="14.25" customHeight="1" x14ac:dyDescent="0.2">
      <c r="E183" s="21"/>
      <c r="F183" s="21"/>
    </row>
    <row r="184" spans="5:6" ht="14.25" customHeight="1" x14ac:dyDescent="0.2">
      <c r="E184" s="21"/>
      <c r="F184" s="21"/>
    </row>
    <row r="185" spans="5:6" ht="14.25" customHeight="1" x14ac:dyDescent="0.2">
      <c r="E185" s="21"/>
      <c r="F185" s="21"/>
    </row>
    <row r="186" spans="5:6" ht="14.25" customHeight="1" x14ac:dyDescent="0.2">
      <c r="E186" s="21"/>
      <c r="F186" s="21"/>
    </row>
    <row r="187" spans="5:6" ht="14.25" customHeight="1" x14ac:dyDescent="0.2">
      <c r="E187" s="21"/>
      <c r="F187" s="21"/>
    </row>
    <row r="188" spans="5:6" ht="14.25" customHeight="1" x14ac:dyDescent="0.2">
      <c r="E188" s="21"/>
      <c r="F188" s="21"/>
    </row>
    <row r="189" spans="5:6" ht="14.25" customHeight="1" x14ac:dyDescent="0.2">
      <c r="E189" s="21"/>
      <c r="F189" s="21"/>
    </row>
    <row r="190" spans="5:6" ht="14.25" customHeight="1" x14ac:dyDescent="0.2">
      <c r="E190" s="21"/>
      <c r="F190" s="21"/>
    </row>
    <row r="191" spans="5:6" ht="14.25" customHeight="1" x14ac:dyDescent="0.2">
      <c r="E191" s="21"/>
      <c r="F191" s="21"/>
    </row>
    <row r="193" spans="5:6" ht="14.25" customHeight="1" x14ac:dyDescent="0.2">
      <c r="E193" s="21"/>
      <c r="F193" s="21"/>
    </row>
    <row r="194" spans="5:6" ht="14.25" customHeight="1" x14ac:dyDescent="0.2">
      <c r="E194" s="21"/>
      <c r="F194" s="21"/>
    </row>
    <row r="195" spans="5:6" ht="14.25" customHeight="1" x14ac:dyDescent="0.2">
      <c r="E195" s="21"/>
      <c r="F195" s="21"/>
    </row>
    <row r="196" spans="5:6" ht="14.25" customHeight="1" x14ac:dyDescent="0.2">
      <c r="E196" s="21"/>
      <c r="F196" s="21"/>
    </row>
    <row r="197" spans="5:6" ht="14.25" customHeight="1" x14ac:dyDescent="0.2">
      <c r="E197" s="21"/>
      <c r="F197" s="21"/>
    </row>
    <row r="198" spans="5:6" ht="14.25" customHeight="1" x14ac:dyDescent="0.2">
      <c r="E198" s="21"/>
      <c r="F198" s="21"/>
    </row>
    <row r="199" spans="5:6" ht="14.25" customHeight="1" x14ac:dyDescent="0.2">
      <c r="E199" s="21"/>
      <c r="F199" s="21"/>
    </row>
    <row r="200" spans="5:6" ht="14.25" customHeight="1" x14ac:dyDescent="0.2">
      <c r="E200" s="21"/>
      <c r="F200" s="21"/>
    </row>
    <row r="201" spans="5:6" ht="14.25" customHeight="1" x14ac:dyDescent="0.2">
      <c r="E201" s="21"/>
      <c r="F201" s="21"/>
    </row>
    <row r="202" spans="5:6" ht="14.25" customHeight="1" x14ac:dyDescent="0.2">
      <c r="E202" s="21"/>
      <c r="F202" s="21"/>
    </row>
    <row r="203" spans="5:6" ht="14.25" customHeight="1" x14ac:dyDescent="0.2">
      <c r="E203" s="21"/>
      <c r="F203" s="21"/>
    </row>
    <row r="204" spans="5:6" ht="14.25" customHeight="1" x14ac:dyDescent="0.2">
      <c r="E204" s="21"/>
      <c r="F204" s="21"/>
    </row>
    <row r="205" spans="5:6" ht="14.25" customHeight="1" x14ac:dyDescent="0.2">
      <c r="E205" s="21"/>
      <c r="F205" s="21"/>
    </row>
    <row r="206" spans="5:6" ht="14.25" customHeight="1" x14ac:dyDescent="0.2">
      <c r="E206" s="21"/>
      <c r="F206" s="21"/>
    </row>
    <row r="207" spans="5:6" ht="14.25" customHeight="1" x14ac:dyDescent="0.2">
      <c r="E207" s="21"/>
      <c r="F207" s="21"/>
    </row>
    <row r="208" spans="5:6" ht="14.25" customHeight="1" x14ac:dyDescent="0.2">
      <c r="E208" s="21"/>
      <c r="F208" s="21"/>
    </row>
    <row r="210" spans="5:6" ht="14.25" customHeight="1" x14ac:dyDescent="0.2">
      <c r="E210" s="21"/>
      <c r="F210" s="21"/>
    </row>
  </sheetData>
  <mergeCells count="22">
    <mergeCell ref="B34:C34"/>
    <mergeCell ref="J3:K3"/>
    <mergeCell ref="J44:K44"/>
    <mergeCell ref="B44:C44"/>
    <mergeCell ref="R26:S26"/>
    <mergeCell ref="B24:C24"/>
    <mergeCell ref="J34:K34"/>
    <mergeCell ref="N32:O32"/>
    <mergeCell ref="B1:X1"/>
    <mergeCell ref="B3:C3"/>
    <mergeCell ref="J13:K13"/>
    <mergeCell ref="B13:C13"/>
    <mergeCell ref="J23:K23"/>
    <mergeCell ref="F22:G22"/>
    <mergeCell ref="R3:S3"/>
    <mergeCell ref="R15:S15"/>
    <mergeCell ref="N11:O11"/>
    <mergeCell ref="Y33:Z33"/>
    <mergeCell ref="Y43:Z43"/>
    <mergeCell ref="AA3:AB3"/>
    <mergeCell ref="AA13:AB13"/>
    <mergeCell ref="AA23:AB23"/>
  </mergeCells>
  <pageMargins left="0.70866141732283472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athlete list</vt:lpstr>
      <vt:lpstr>timetable</vt:lpstr>
      <vt:lpstr>saturday am</vt:lpstr>
      <vt:lpstr>saturday pm</vt:lpstr>
      <vt:lpstr>sunday am</vt:lpstr>
      <vt:lpstr>sunday pm</vt:lpstr>
      <vt:lpstr>'athlete list'!Print_Area</vt:lpstr>
      <vt:lpstr>'saturday am'!Print_Area</vt:lpstr>
      <vt:lpstr>'saturday pm'!Print_Area</vt:lpstr>
      <vt:lpstr>'sunday am'!Print_Area</vt:lpstr>
      <vt:lpstr>'sunday pm'!Print_Area</vt:lpstr>
      <vt:lpstr>timetable!Print_Area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</dc:creator>
  <cp:lastModifiedBy>barbara</cp:lastModifiedBy>
  <cp:revision/>
  <dcterms:created xsi:type="dcterms:W3CDTF">2012-05-02T12:56:16Z</dcterms:created>
  <dcterms:modified xsi:type="dcterms:W3CDTF">2017-05-17T19:17:18Z</dcterms:modified>
</cp:coreProperties>
</file>